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E:\000-VIP\000_根系文章\HESS 投稿\Supplement\"/>
    </mc:Choice>
  </mc:AlternateContent>
  <xr:revisionPtr revIDLastSave="0" documentId="13_ncr:1_{3F2898F3-2E5F-4924-9D8E-6D1022FD4B6F}" xr6:coauthVersionLast="47" xr6:coauthVersionMax="47" xr10:uidLastSave="{00000000-0000-0000-0000-000000000000}"/>
  <bookViews>
    <workbookView xWindow="-16000" yWindow="1340" windowWidth="14880" windowHeight="13370" tabRatio="642" xr2:uid="{00000000-000D-0000-FFFF-FFFF00000000}"/>
  </bookViews>
  <sheets>
    <sheet name="1_Title page" sheetId="17" r:id="rId1"/>
    <sheet name="2_references" sheetId="18" r:id="rId2"/>
    <sheet name="3_sythesis_SW" sheetId="29" r:id="rId3"/>
    <sheet name="3_synthesis_FR" sheetId="28" r:id="rId4"/>
    <sheet name="01-Zhao" sheetId="20" r:id="rId5"/>
    <sheet name="02-Li" sheetId="21" r:id="rId6"/>
    <sheet name="03-Xue" sheetId="22" r:id="rId7"/>
    <sheet name="04-Li" sheetId="23" r:id="rId8"/>
    <sheet name="05-Cao" sheetId="24" r:id="rId9"/>
    <sheet name="06-Chen" sheetId="25" r:id="rId10"/>
    <sheet name="07-Hu" sheetId="26" r:id="rId11"/>
    <sheet name="08-Zhang" sheetId="27" r:id="rId12"/>
  </sheets>
  <calcPr calcId="181029"/>
</workbook>
</file>

<file path=xl/calcChain.xml><?xml version="1.0" encoding="utf-8"?>
<calcChain xmlns="http://schemas.openxmlformats.org/spreadsheetml/2006/main">
  <c r="M147" i="29" l="1"/>
  <c r="N30" i="29" l="1"/>
  <c r="O30" i="29"/>
  <c r="P30" i="29"/>
  <c r="M30" i="29"/>
  <c r="F21" i="27"/>
  <c r="F22" i="27" s="1"/>
  <c r="F23" i="27" s="1"/>
  <c r="F24" i="27" s="1"/>
  <c r="E21" i="27"/>
  <c r="D21" i="27"/>
  <c r="D22" i="27" s="1"/>
  <c r="C21" i="27"/>
  <c r="C22" i="27" s="1"/>
  <c r="G17" i="27"/>
  <c r="G16" i="27"/>
  <c r="G15" i="27"/>
  <c r="G14" i="27"/>
  <c r="J13" i="27"/>
  <c r="G13" i="27"/>
  <c r="G12" i="27"/>
  <c r="G11" i="27"/>
  <c r="G10" i="27"/>
  <c r="G9" i="27"/>
  <c r="G8" i="27"/>
  <c r="G7" i="27"/>
  <c r="G6" i="27"/>
  <c r="G5" i="27"/>
  <c r="G4" i="27"/>
  <c r="K3" i="27"/>
  <c r="G3" i="27"/>
  <c r="H13" i="26"/>
  <c r="G13" i="26"/>
  <c r="H12" i="26"/>
  <c r="G12" i="26"/>
  <c r="H11" i="26"/>
  <c r="G11" i="26"/>
  <c r="H10" i="26"/>
  <c r="G10" i="26"/>
  <c r="H9" i="26"/>
  <c r="G9" i="26"/>
  <c r="H8" i="26"/>
  <c r="G8" i="26"/>
  <c r="H7" i="26"/>
  <c r="G7" i="26"/>
  <c r="H6" i="26"/>
  <c r="G6" i="26"/>
  <c r="H5" i="26"/>
  <c r="G5" i="26"/>
  <c r="H4" i="26"/>
  <c r="G4" i="26"/>
  <c r="O23" i="25"/>
  <c r="N23" i="25"/>
  <c r="O22" i="25"/>
  <c r="N22" i="25"/>
  <c r="O21" i="25"/>
  <c r="N21" i="25"/>
  <c r="O20" i="25"/>
  <c r="N20" i="25"/>
  <c r="O19" i="25"/>
  <c r="N19" i="25"/>
  <c r="O18" i="25"/>
  <c r="N18" i="25"/>
  <c r="O17" i="25"/>
  <c r="N17" i="25"/>
  <c r="O16" i="25"/>
  <c r="N16" i="25"/>
  <c r="O15" i="25"/>
  <c r="N15" i="25"/>
  <c r="O14" i="25"/>
  <c r="N14" i="25"/>
  <c r="O13" i="25"/>
  <c r="N13" i="25"/>
  <c r="O12" i="25"/>
  <c r="N12" i="25"/>
  <c r="O11" i="25"/>
  <c r="N11" i="25"/>
  <c r="O10" i="25"/>
  <c r="N10" i="25"/>
  <c r="O9" i="25"/>
  <c r="N9" i="25"/>
  <c r="O8" i="25"/>
  <c r="N8" i="25"/>
  <c r="O7" i="25"/>
  <c r="N7" i="25"/>
  <c r="O6" i="25"/>
  <c r="N6" i="25"/>
  <c r="O5" i="25"/>
  <c r="N5" i="25"/>
  <c r="O4" i="25"/>
  <c r="N4" i="25"/>
  <c r="J24" i="24"/>
  <c r="I24" i="24"/>
  <c r="H24" i="24"/>
  <c r="G24" i="24"/>
  <c r="F24" i="24"/>
  <c r="E24" i="24"/>
  <c r="D24" i="24"/>
  <c r="C24" i="24"/>
  <c r="M23" i="24"/>
  <c r="L23" i="24"/>
  <c r="M22" i="24"/>
  <c r="L22" i="24"/>
  <c r="M21" i="24"/>
  <c r="L21" i="24"/>
  <c r="M20" i="24"/>
  <c r="L20" i="24"/>
  <c r="M19" i="24"/>
  <c r="L19" i="24"/>
  <c r="M18" i="24"/>
  <c r="L18" i="24"/>
  <c r="M17" i="24"/>
  <c r="L17" i="24"/>
  <c r="M16" i="24"/>
  <c r="L16" i="24"/>
  <c r="M15" i="24"/>
  <c r="L15" i="24"/>
  <c r="M14" i="24"/>
  <c r="L14" i="24"/>
  <c r="M13" i="24"/>
  <c r="L13" i="24"/>
  <c r="M12" i="24"/>
  <c r="L12" i="24"/>
  <c r="M11" i="24"/>
  <c r="L11" i="24"/>
  <c r="M10" i="24"/>
  <c r="L10" i="24"/>
  <c r="M9" i="24"/>
  <c r="L9" i="24"/>
  <c r="M8" i="24"/>
  <c r="L8" i="24"/>
  <c r="M7" i="24"/>
  <c r="L7" i="24"/>
  <c r="M6" i="24"/>
  <c r="L6" i="24"/>
  <c r="M5" i="24"/>
  <c r="L5" i="24"/>
  <c r="M4" i="24"/>
  <c r="L4" i="24"/>
  <c r="M23" i="23"/>
  <c r="M22" i="23"/>
  <c r="M21" i="23"/>
  <c r="M20" i="23"/>
  <c r="N19" i="23"/>
  <c r="M19" i="23"/>
  <c r="N18" i="23"/>
  <c r="M18" i="23"/>
  <c r="N17" i="23"/>
  <c r="M17" i="23"/>
  <c r="N16" i="23"/>
  <c r="M16" i="23"/>
  <c r="N15" i="23"/>
  <c r="M15" i="23"/>
  <c r="N14" i="23"/>
  <c r="M14" i="23"/>
  <c r="N13" i="23"/>
  <c r="M13" i="23"/>
  <c r="N12" i="23"/>
  <c r="M12" i="23"/>
  <c r="N11" i="23"/>
  <c r="M11" i="23"/>
  <c r="N10" i="23"/>
  <c r="M10" i="23"/>
  <c r="N9" i="23"/>
  <c r="M9" i="23"/>
  <c r="N8" i="23"/>
  <c r="M8" i="23"/>
  <c r="N7" i="23"/>
  <c r="M7" i="23"/>
  <c r="N6" i="23"/>
  <c r="M6" i="23"/>
  <c r="N5" i="23"/>
  <c r="M5" i="23"/>
  <c r="N4" i="23"/>
  <c r="M4" i="23"/>
  <c r="O47" i="22"/>
  <c r="N47" i="22"/>
  <c r="O46" i="22"/>
  <c r="N46" i="22"/>
  <c r="O45" i="22"/>
  <c r="N45" i="22"/>
  <c r="O44" i="22"/>
  <c r="N44" i="22"/>
  <c r="O43" i="22"/>
  <c r="N43" i="22"/>
  <c r="O42" i="22"/>
  <c r="N42" i="22"/>
  <c r="O41" i="22"/>
  <c r="N41" i="22"/>
  <c r="O40" i="22"/>
  <c r="N40" i="22"/>
  <c r="O39" i="22"/>
  <c r="N39" i="22"/>
  <c r="O38" i="22"/>
  <c r="N38" i="22"/>
  <c r="O37" i="22"/>
  <c r="N37" i="22"/>
  <c r="O36" i="22"/>
  <c r="N36" i="22"/>
  <c r="O35" i="22"/>
  <c r="N35" i="22"/>
  <c r="O34" i="22"/>
  <c r="N34" i="22"/>
  <c r="O33" i="22"/>
  <c r="N33" i="22"/>
  <c r="O32" i="22"/>
  <c r="N32" i="22"/>
  <c r="O31" i="22"/>
  <c r="N31" i="22"/>
  <c r="O30" i="22"/>
  <c r="N30" i="22"/>
  <c r="O29" i="22"/>
  <c r="N29" i="22"/>
  <c r="O28" i="22"/>
  <c r="N28" i="22"/>
  <c r="O23" i="22"/>
  <c r="N23" i="22"/>
  <c r="O22" i="22"/>
  <c r="N22" i="22"/>
  <c r="O21" i="22"/>
  <c r="N21" i="22"/>
  <c r="O20" i="22"/>
  <c r="N20" i="22"/>
  <c r="O19" i="22"/>
  <c r="N19" i="22"/>
  <c r="O18" i="22"/>
  <c r="N18" i="22"/>
  <c r="O17" i="22"/>
  <c r="N17" i="22"/>
  <c r="O16" i="22"/>
  <c r="N16" i="22"/>
  <c r="O15" i="22"/>
  <c r="N15" i="22"/>
  <c r="O14" i="22"/>
  <c r="N14" i="22"/>
  <c r="O13" i="22"/>
  <c r="N13" i="22"/>
  <c r="O12" i="22"/>
  <c r="N12" i="22"/>
  <c r="O11" i="22"/>
  <c r="N11" i="22"/>
  <c r="O10" i="22"/>
  <c r="N10" i="22"/>
  <c r="O9" i="22"/>
  <c r="N9" i="22"/>
  <c r="O8" i="22"/>
  <c r="N8" i="22"/>
  <c r="O7" i="22"/>
  <c r="N7" i="22"/>
  <c r="O6" i="22"/>
  <c r="N6" i="22"/>
  <c r="O5" i="22"/>
  <c r="N5" i="22"/>
  <c r="O4" i="22"/>
  <c r="N4" i="22"/>
  <c r="W25" i="21"/>
  <c r="V25" i="21"/>
  <c r="W24" i="21"/>
  <c r="V24" i="21"/>
  <c r="W23" i="21"/>
  <c r="V23" i="21"/>
  <c r="W22" i="21"/>
  <c r="V22" i="21"/>
  <c r="W21" i="21"/>
  <c r="V21" i="21"/>
  <c r="W20" i="21"/>
  <c r="V20" i="21"/>
  <c r="W19" i="21"/>
  <c r="V19" i="21"/>
  <c r="W18" i="21"/>
  <c r="V18" i="21"/>
  <c r="W17" i="21"/>
  <c r="V17" i="21"/>
  <c r="W16" i="21"/>
  <c r="V16" i="21"/>
  <c r="W15" i="21"/>
  <c r="V15" i="21"/>
  <c r="W14" i="21"/>
  <c r="V14" i="21"/>
  <c r="W13" i="21"/>
  <c r="V13" i="21"/>
  <c r="W12" i="21"/>
  <c r="V12" i="21"/>
  <c r="W11" i="21"/>
  <c r="V11" i="21"/>
  <c r="W10" i="21"/>
  <c r="V10" i="21"/>
  <c r="W9" i="21"/>
  <c r="V9" i="21"/>
  <c r="W8" i="21"/>
  <c r="V8" i="21"/>
  <c r="W7" i="21"/>
  <c r="V7" i="21"/>
  <c r="W6" i="21"/>
  <c r="V6" i="21"/>
  <c r="H22" i="20"/>
  <c r="G22" i="20"/>
  <c r="H21" i="20"/>
  <c r="G21" i="20"/>
  <c r="H20" i="20"/>
  <c r="G20" i="20"/>
  <c r="H19" i="20"/>
  <c r="G19" i="20"/>
  <c r="H18" i="20"/>
  <c r="G18" i="20"/>
  <c r="H17" i="20"/>
  <c r="G17" i="20"/>
  <c r="H16" i="20"/>
  <c r="G16" i="20"/>
  <c r="H15" i="20"/>
  <c r="G15" i="20"/>
  <c r="H14" i="20"/>
  <c r="G14" i="20"/>
  <c r="H13" i="20"/>
  <c r="G13" i="20"/>
  <c r="H12" i="20"/>
  <c r="G12" i="20"/>
  <c r="H11" i="20"/>
  <c r="G11" i="20"/>
  <c r="H10" i="20"/>
  <c r="G10" i="20"/>
  <c r="H9" i="20"/>
  <c r="G9" i="20"/>
  <c r="H8" i="20"/>
  <c r="G8" i="20"/>
  <c r="H7" i="20"/>
  <c r="G7" i="20"/>
  <c r="H6" i="20"/>
  <c r="G6" i="20"/>
  <c r="H5" i="20"/>
  <c r="G5" i="20"/>
  <c r="H4" i="20"/>
  <c r="G4" i="20"/>
  <c r="K8" i="18"/>
  <c r="J8" i="18"/>
  <c r="K3" i="18"/>
  <c r="J3" i="18"/>
  <c r="K2" i="18"/>
  <c r="J2" i="18"/>
  <c r="O24" i="22" l="1"/>
  <c r="G23" i="20"/>
  <c r="N24" i="22"/>
  <c r="L24" i="24"/>
  <c r="M24" i="24"/>
  <c r="P4" i="24" s="1"/>
  <c r="P5" i="24" s="1"/>
  <c r="P6" i="24" s="1"/>
  <c r="P7" i="24" s="1"/>
  <c r="P8" i="24" s="1"/>
  <c r="P9" i="24" s="1"/>
  <c r="P10" i="24" s="1"/>
  <c r="P11" i="24" s="1"/>
  <c r="P12" i="24" s="1"/>
  <c r="P13" i="24" s="1"/>
  <c r="P14" i="24" s="1"/>
  <c r="P15" i="24" s="1"/>
  <c r="P16" i="24" s="1"/>
  <c r="P17" i="24" s="1"/>
  <c r="P18" i="24" s="1"/>
  <c r="P19" i="24" s="1"/>
  <c r="P20" i="24" s="1"/>
  <c r="P21" i="24" s="1"/>
  <c r="P22" i="24" s="1"/>
  <c r="P23" i="24" s="1"/>
  <c r="O24" i="25"/>
  <c r="R4" i="25" s="1"/>
  <c r="M24" i="23"/>
  <c r="H14" i="26"/>
  <c r="Q4" i="22"/>
  <c r="R4" i="22"/>
  <c r="R5" i="22"/>
  <c r="R6" i="22" s="1"/>
  <c r="R7" i="22" s="1"/>
  <c r="R8" i="22" s="1"/>
  <c r="R9" i="22" s="1"/>
  <c r="R10" i="22" s="1"/>
  <c r="R11" i="22" s="1"/>
  <c r="R12" i="22" s="1"/>
  <c r="R13" i="22" s="1"/>
  <c r="R14" i="22" s="1"/>
  <c r="R15" i="22" s="1"/>
  <c r="R16" i="22" s="1"/>
  <c r="R17" i="22" s="1"/>
  <c r="R18" i="22" s="1"/>
  <c r="R19" i="22" s="1"/>
  <c r="R20" i="22" s="1"/>
  <c r="R21" i="22" s="1"/>
  <c r="R22" i="22" s="1"/>
  <c r="R23" i="22" s="1"/>
  <c r="C23" i="27"/>
  <c r="J4" i="20"/>
  <c r="Q5" i="22"/>
  <c r="Q6" i="22" s="1"/>
  <c r="Q7" i="22" s="1"/>
  <c r="Q8" i="22" s="1"/>
  <c r="Q9" i="22" s="1"/>
  <c r="Q10" i="22" s="1"/>
  <c r="Q11" i="22" s="1"/>
  <c r="Q12" i="22" s="1"/>
  <c r="Q13" i="22" s="1"/>
  <c r="Q14" i="22" s="1"/>
  <c r="Q15" i="22" s="1"/>
  <c r="Q16" i="22" s="1"/>
  <c r="Q17" i="22" s="1"/>
  <c r="Q18" i="22" s="1"/>
  <c r="Q19" i="22" s="1"/>
  <c r="Q20" i="22" s="1"/>
  <c r="Q21" i="22" s="1"/>
  <c r="Q22" i="22" s="1"/>
  <c r="Q23" i="22" s="1"/>
  <c r="J5" i="20"/>
  <c r="J6" i="20" s="1"/>
  <c r="J7" i="20" s="1"/>
  <c r="J8" i="20" s="1"/>
  <c r="J9" i="20" s="1"/>
  <c r="J10" i="20" s="1"/>
  <c r="J11" i="20" s="1"/>
  <c r="J12" i="20" s="1"/>
  <c r="J13" i="20" s="1"/>
  <c r="J14" i="20" s="1"/>
  <c r="J15" i="20" s="1"/>
  <c r="J16" i="20" s="1"/>
  <c r="J17" i="20" s="1"/>
  <c r="J18" i="20" s="1"/>
  <c r="J19" i="20" s="1"/>
  <c r="J20" i="20" s="1"/>
  <c r="J21" i="20" s="1"/>
  <c r="J22" i="20" s="1"/>
  <c r="O4" i="24"/>
  <c r="O5" i="24" s="1"/>
  <c r="O6" i="24" s="1"/>
  <c r="O7" i="24" s="1"/>
  <c r="O8" i="24" s="1"/>
  <c r="O9" i="24" s="1"/>
  <c r="O10" i="24" s="1"/>
  <c r="O11" i="24" s="1"/>
  <c r="O12" i="24" s="1"/>
  <c r="O13" i="24" s="1"/>
  <c r="O14" i="24" s="1"/>
  <c r="O15" i="24" s="1"/>
  <c r="O16" i="24" s="1"/>
  <c r="O17" i="24" s="1"/>
  <c r="O18" i="24" s="1"/>
  <c r="O19" i="24" s="1"/>
  <c r="O20" i="24" s="1"/>
  <c r="O21" i="24" s="1"/>
  <c r="O22" i="24" s="1"/>
  <c r="O23" i="24" s="1"/>
  <c r="F25" i="27"/>
  <c r="H23" i="20"/>
  <c r="N24" i="23"/>
  <c r="K4" i="27"/>
  <c r="K5" i="27" s="1"/>
  <c r="K6" i="27" s="1"/>
  <c r="K7" i="27" s="1"/>
  <c r="K8" i="27" s="1"/>
  <c r="K9" i="27" s="1"/>
  <c r="K10" i="27" s="1"/>
  <c r="K11" i="27" s="1"/>
  <c r="K12" i="27" s="1"/>
  <c r="N24" i="25"/>
  <c r="E22" i="27"/>
  <c r="D23" i="27"/>
  <c r="P4" i="23"/>
  <c r="P5" i="23" s="1"/>
  <c r="P6" i="23" s="1"/>
  <c r="P7" i="23" s="1"/>
  <c r="P8" i="23" s="1"/>
  <c r="P9" i="23" s="1"/>
  <c r="P10" i="23" s="1"/>
  <c r="P11" i="23" s="1"/>
  <c r="P12" i="23" s="1"/>
  <c r="P13" i="23" s="1"/>
  <c r="P14" i="23" s="1"/>
  <c r="P15" i="23" s="1"/>
  <c r="P16" i="23" s="1"/>
  <c r="P17" i="23" s="1"/>
  <c r="P18" i="23" s="1"/>
  <c r="P19" i="23" s="1"/>
  <c r="P20" i="23" s="1"/>
  <c r="P21" i="23" s="1"/>
  <c r="P22" i="23" s="1"/>
  <c r="P23" i="23" s="1"/>
  <c r="G14" i="26"/>
  <c r="J4" i="26" s="1"/>
  <c r="K4" i="26" l="1"/>
  <c r="K5" i="26" s="1"/>
  <c r="K6" i="26" s="1"/>
  <c r="K7" i="26" s="1"/>
  <c r="K8" i="26" s="1"/>
  <c r="K9" i="26" s="1"/>
  <c r="K10" i="26" s="1"/>
  <c r="K11" i="26" s="1"/>
  <c r="K12" i="26" s="1"/>
  <c r="K13" i="26" s="1"/>
  <c r="R5" i="25"/>
  <c r="R6" i="25" s="1"/>
  <c r="R7" i="25" s="1"/>
  <c r="R8" i="25" s="1"/>
  <c r="R9" i="25" s="1"/>
  <c r="R10" i="25" s="1"/>
  <c r="R11" i="25" s="1"/>
  <c r="R12" i="25" s="1"/>
  <c r="R13" i="25" s="1"/>
  <c r="R14" i="25" s="1"/>
  <c r="R15" i="25" s="1"/>
  <c r="R16" i="25" s="1"/>
  <c r="R17" i="25" s="1"/>
  <c r="R18" i="25" s="1"/>
  <c r="R19" i="25" s="1"/>
  <c r="R20" i="25" s="1"/>
  <c r="R21" i="25" s="1"/>
  <c r="R22" i="25" s="1"/>
  <c r="R23" i="25" s="1"/>
  <c r="K4" i="20"/>
  <c r="Q4" i="25"/>
  <c r="Q4" i="23"/>
  <c r="E23" i="27"/>
  <c r="Q5" i="25"/>
  <c r="Q6" i="25" s="1"/>
  <c r="Q7" i="25" s="1"/>
  <c r="Q8" i="25" s="1"/>
  <c r="Q9" i="25" s="1"/>
  <c r="Q10" i="25" s="1"/>
  <c r="Q11" i="25" s="1"/>
  <c r="Q12" i="25" s="1"/>
  <c r="Q13" i="25" s="1"/>
  <c r="Q14" i="25" s="1"/>
  <c r="Q15" i="25" s="1"/>
  <c r="Q16" i="25" s="1"/>
  <c r="Q17" i="25" s="1"/>
  <c r="Q18" i="25" s="1"/>
  <c r="Q19" i="25" s="1"/>
  <c r="Q20" i="25" s="1"/>
  <c r="Q21" i="25" s="1"/>
  <c r="Q22" i="25" s="1"/>
  <c r="Q23" i="25" s="1"/>
  <c r="D24" i="27"/>
  <c r="Q5" i="23"/>
  <c r="Q6" i="23" s="1"/>
  <c r="Q7" i="23" s="1"/>
  <c r="Q8" i="23" s="1"/>
  <c r="Q9" i="23" s="1"/>
  <c r="Q10" i="23" s="1"/>
  <c r="Q11" i="23" s="1"/>
  <c r="Q12" i="23" s="1"/>
  <c r="Q13" i="23" s="1"/>
  <c r="Q14" i="23" s="1"/>
  <c r="Q15" i="23" s="1"/>
  <c r="Q16" i="23" s="1"/>
  <c r="Q17" i="23" s="1"/>
  <c r="Q18" i="23" s="1"/>
  <c r="Q19" i="23" s="1"/>
  <c r="Q20" i="23" s="1"/>
  <c r="Q21" i="23" s="1"/>
  <c r="Q22" i="23" s="1"/>
  <c r="Q23" i="23" s="1"/>
  <c r="J5" i="26"/>
  <c r="J6" i="26" s="1"/>
  <c r="J7" i="26" s="1"/>
  <c r="J8" i="26" s="1"/>
  <c r="J9" i="26" s="1"/>
  <c r="J10" i="26" s="1"/>
  <c r="J11" i="26" s="1"/>
  <c r="J12" i="26" s="1"/>
  <c r="J13" i="26" s="1"/>
  <c r="F26" i="27"/>
  <c r="K5" i="20"/>
  <c r="K6" i="20" s="1"/>
  <c r="K7" i="20" s="1"/>
  <c r="K8" i="20" s="1"/>
  <c r="K9" i="20" s="1"/>
  <c r="K10" i="20" s="1"/>
  <c r="K11" i="20" s="1"/>
  <c r="K12" i="20" s="1"/>
  <c r="K13" i="20" s="1"/>
  <c r="K14" i="20" s="1"/>
  <c r="K15" i="20" s="1"/>
  <c r="K16" i="20" s="1"/>
  <c r="K17" i="20" s="1"/>
  <c r="K18" i="20" s="1"/>
  <c r="K19" i="20" s="1"/>
  <c r="K20" i="20" s="1"/>
  <c r="K21" i="20" s="1"/>
  <c r="K22" i="20" s="1"/>
  <c r="C24" i="27"/>
  <c r="E24" i="27" l="1"/>
  <c r="D25" i="27"/>
  <c r="F27" i="27"/>
  <c r="C25" i="27"/>
  <c r="C26" i="27" l="1"/>
  <c r="F28" i="27"/>
  <c r="D26" i="27"/>
  <c r="E25" i="27"/>
  <c r="E26" i="27" l="1"/>
  <c r="D27" i="27"/>
  <c r="F29" i="27"/>
  <c r="C27" i="27"/>
  <c r="C28" i="27" l="1"/>
  <c r="F30" i="27"/>
  <c r="D28" i="27"/>
  <c r="E27" i="27"/>
  <c r="D29" i="27" l="1"/>
  <c r="F31" i="27"/>
  <c r="E28" i="27"/>
  <c r="C29" i="27"/>
  <c r="E29" i="27" l="1"/>
  <c r="C30" i="27"/>
  <c r="F32" i="27"/>
  <c r="D30" i="27"/>
  <c r="D31" i="27" l="1"/>
  <c r="C31" i="27"/>
  <c r="F33" i="27"/>
  <c r="E30" i="27"/>
  <c r="E31" i="27" l="1"/>
  <c r="F34" i="27"/>
  <c r="C32" i="27"/>
  <c r="D32" i="27"/>
  <c r="D33" i="27" l="1"/>
  <c r="C33" i="27"/>
  <c r="F35" i="27"/>
  <c r="E32" i="27"/>
  <c r="E33" i="27" l="1"/>
  <c r="K35" i="27"/>
  <c r="K21" i="27"/>
  <c r="K22" i="27"/>
  <c r="K24" i="27"/>
  <c r="K23" i="27"/>
  <c r="K25" i="27"/>
  <c r="K26" i="27"/>
  <c r="K27" i="27"/>
  <c r="K28" i="27"/>
  <c r="K29" i="27"/>
  <c r="K30" i="27"/>
  <c r="K31" i="27"/>
  <c r="K32" i="27"/>
  <c r="K33" i="27"/>
  <c r="K34" i="27"/>
  <c r="C34" i="27"/>
  <c r="D34" i="27"/>
  <c r="D35" i="27" l="1"/>
  <c r="I34" i="27" s="1"/>
  <c r="C35" i="27"/>
  <c r="H34" i="27"/>
  <c r="E34" i="27"/>
  <c r="H21" i="27" l="1"/>
  <c r="H35" i="27"/>
  <c r="H22" i="27"/>
  <c r="H23" i="27"/>
  <c r="H24" i="27"/>
  <c r="H25" i="27"/>
  <c r="H26" i="27"/>
  <c r="H27" i="27"/>
  <c r="H28" i="27"/>
  <c r="H29" i="27"/>
  <c r="H30" i="27"/>
  <c r="H31" i="27"/>
  <c r="H32" i="27"/>
  <c r="H33" i="27"/>
  <c r="I21" i="27"/>
  <c r="I35" i="27"/>
  <c r="I22" i="27"/>
  <c r="I23" i="27"/>
  <c r="I24" i="27"/>
  <c r="I25" i="27"/>
  <c r="I26" i="27"/>
  <c r="I27" i="27"/>
  <c r="I28" i="27"/>
  <c r="I29" i="27"/>
  <c r="I30" i="27"/>
  <c r="I31" i="27"/>
  <c r="I32" i="27"/>
  <c r="I33" i="27"/>
  <c r="E35" i="27"/>
  <c r="J34" i="27" s="1"/>
  <c r="L34" i="27" s="1"/>
  <c r="L33" i="27" l="1"/>
  <c r="L31" i="27"/>
  <c r="L32" i="27"/>
  <c r="J35" i="27"/>
  <c r="L35" i="27" s="1"/>
  <c r="J21" i="27"/>
  <c r="L21" i="27" s="1"/>
  <c r="J22" i="27"/>
  <c r="L22" i="27" s="1"/>
  <c r="J23" i="27"/>
  <c r="L23" i="27" s="1"/>
  <c r="J24" i="27"/>
  <c r="L24" i="27" s="1"/>
  <c r="J25" i="27"/>
  <c r="L25" i="27" s="1"/>
  <c r="J26" i="27"/>
  <c r="L26" i="27" s="1"/>
  <c r="J27" i="27"/>
  <c r="L27" i="27" s="1"/>
  <c r="J28" i="27"/>
  <c r="L28" i="27" s="1"/>
  <c r="J29" i="27"/>
  <c r="L29" i="27" s="1"/>
  <c r="J30" i="27"/>
  <c r="L30" i="27" s="1"/>
  <c r="J31" i="27"/>
  <c r="J32" i="27"/>
  <c r="J33" i="27"/>
</calcChain>
</file>

<file path=xl/sharedStrings.xml><?xml version="1.0" encoding="utf-8"?>
<sst xmlns="http://schemas.openxmlformats.org/spreadsheetml/2006/main" count="354" uniqueCount="167">
  <si>
    <t xml:space="preserve">Author addresses: </t>
  </si>
  <si>
    <t>Corresponding author name: Yi Luo Contact; address: 11A, Datun Road, Chaoyang District, Beijing, 100101, China; Telephone/fax number: +86-10-6488-8920; E-mail: luoyi@igsnrr.ac.cn</t>
  </si>
  <si>
    <t>SUPPORTING INFORMATION</t>
  </si>
  <si>
    <t>Reference</t>
  </si>
  <si>
    <t>Authors</t>
  </si>
  <si>
    <t>Title</t>
  </si>
  <si>
    <t>Year</t>
  </si>
  <si>
    <t>Journal</t>
  </si>
  <si>
    <t>Page</t>
  </si>
  <si>
    <t>Language</t>
  </si>
  <si>
    <t>Locations</t>
  </si>
  <si>
    <t>Longitude (E)</t>
  </si>
  <si>
    <t>Latitude (N)</t>
  </si>
  <si>
    <t>Stand ages (yr)</t>
  </si>
  <si>
    <t>Aspect Characterization</t>
  </si>
  <si>
    <t>Replications</t>
  </si>
  <si>
    <t>Index</t>
  </si>
  <si>
    <t>Samling depth (cm)</t>
  </si>
  <si>
    <t>Samling methods</t>
  </si>
  <si>
    <t>Chinese Journal Of Applied Ecology</t>
  </si>
  <si>
    <t>11 (1), 37-39</t>
  </si>
  <si>
    <t>in Chinese with English abstract</t>
  </si>
  <si>
    <t>Chunhua, shaanxi</t>
  </si>
  <si>
    <t>Yes</t>
  </si>
  <si>
    <t>2*2</t>
  </si>
  <si>
    <t>Fine root biomass density</t>
  </si>
  <si>
    <t>Soil coring</t>
  </si>
  <si>
    <t>&lt; 3 mm</t>
  </si>
  <si>
    <t xml:space="preserve"> Li, P., Zhao, Z., Li, Z.B., Wang, N.J.,</t>
  </si>
  <si>
    <t>Journal of Nanjing Forestry University (Natural Sciences Edition)</t>
  </si>
  <si>
    <t>26 (5), 32-36</t>
  </si>
  <si>
    <t>Xue, W.P., Zhao, Z., Li, P., Cao, Y.,</t>
  </si>
  <si>
    <t>Researches on root distribution characteristics of Robinia pseudoacacia
stand in Wangdonggou on different site conditions</t>
  </si>
  <si>
    <t>Jour. of North west Sci-Tech Univ. of Agri. and For. (Nat. Sci. Ed.)</t>
  </si>
  <si>
    <t>31 (6), 27-32</t>
  </si>
  <si>
    <t>Changwu, shaanxi</t>
  </si>
  <si>
    <t>5*2</t>
  </si>
  <si>
    <t>Fine root surface area density, length density</t>
  </si>
  <si>
    <t>&lt; 1 mm</t>
  </si>
  <si>
    <t xml:space="preserve"> Li, P., Zhao, Z., Li, Z.B., Zhan, T.Z.,</t>
  </si>
  <si>
    <t>Characters of root biomass spatial distribution of
Robinia pseudoacacia in Weibei loess areas</t>
  </si>
  <si>
    <t>Ecology and Environment</t>
  </si>
  <si>
    <t>14 (3), 405-409</t>
  </si>
  <si>
    <t>6*2</t>
  </si>
  <si>
    <t>Cao, Y., Zhao, Z., Qu, M., Cheng, X.R., Wang D.H.,</t>
  </si>
  <si>
    <t>Effects of Robinia pseudoacacia roots on deep soil moisture status</t>
  </si>
  <si>
    <t>Chinese Journal of Applied Ecology</t>
  </si>
  <si>
    <t>17 (5), 765-768</t>
  </si>
  <si>
    <t>4*2</t>
  </si>
  <si>
    <t>Fine root surface area density</t>
  </si>
  <si>
    <t>&lt; 2 mm</t>
  </si>
  <si>
    <t>Chen W.Q., Li, P., Zhang, L.E.,</t>
  </si>
  <si>
    <t>Researches on Fine Root Dynamics in Robinia pseudoacacia
Forest and Its Response with Soil Moisture</t>
  </si>
  <si>
    <t>Research of Soil and Water Conservation</t>
  </si>
  <si>
    <t>16 (6), 92-101</t>
  </si>
  <si>
    <t>Hu, X.N., Zhao, Z., Yuan, Z.F., Li, J., Guo, M.C., Wang, D.H.,</t>
  </si>
  <si>
    <t>A Model for Fine Root Growth of Robinia pseudoacacia in the Loess Plateau</t>
  </si>
  <si>
    <t>Scientia Silvae Sinicae</t>
  </si>
  <si>
    <t>46 (4), 126-132</t>
  </si>
  <si>
    <t>Jingchuan, Gansu</t>
  </si>
  <si>
    <t>8*2</t>
  </si>
  <si>
    <t>Zhang Z. , Huang M. , Zhang Y .</t>
  </si>
  <si>
    <t>CANADIAN JOURNAL OF FOREST RESEARCH</t>
  </si>
  <si>
    <r>
      <rPr>
        <sz val="11"/>
        <color theme="1"/>
        <rFont val="Times New Roman"/>
        <family val="1"/>
      </rPr>
      <t xml:space="preserve">48 (10), </t>
    </r>
    <r>
      <rPr>
        <sz val="11"/>
        <color theme="1"/>
        <rFont val="Times New Roman"/>
        <family val="1"/>
      </rPr>
      <t>1148-1158</t>
    </r>
  </si>
  <si>
    <t>in English</t>
  </si>
  <si>
    <t>8, 15, 22, 40</t>
  </si>
  <si>
    <t>No</t>
  </si>
  <si>
    <t>3*4</t>
  </si>
  <si>
    <t>Depth (cm)</t>
  </si>
  <si>
    <t>N</t>
  </si>
  <si>
    <t>S</t>
  </si>
  <si>
    <t>Shady</t>
  </si>
  <si>
    <t>Sunny</t>
  </si>
  <si>
    <t>Distance from the trunk (m)</t>
  </si>
  <si>
    <t>Average</t>
  </si>
  <si>
    <t>Cumulative fraction (%)</t>
  </si>
  <si>
    <t>Aspect</t>
  </si>
  <si>
    <t>Cunmulative root biomass fraction (%)</t>
  </si>
  <si>
    <t>No.</t>
  </si>
  <si>
    <t>Classification</t>
  </si>
  <si>
    <t>&lt;1mm</t>
  </si>
  <si>
    <t>&lt;3mm</t>
  </si>
  <si>
    <t>&lt;1 mm</t>
  </si>
  <si>
    <t xml:space="preserve">All </t>
  </si>
  <si>
    <t>Fine root length (m)</t>
  </si>
  <si>
    <t>Soil Depth (cm)</t>
  </si>
  <si>
    <t>North facing
site</t>
  </si>
  <si>
    <t>South facing
site</t>
  </si>
  <si>
    <t>Fine root surface area  of unit volume(m2 m-3)</t>
  </si>
  <si>
    <t>Fine root biomass density (g·cm-3)</t>
  </si>
  <si>
    <t>Northern slope</t>
  </si>
  <si>
    <t>Southern slope</t>
  </si>
  <si>
    <t>Fine root surface area  of unit volume (cm2 dm-3)</t>
  </si>
  <si>
    <t>Aspects</t>
  </si>
  <si>
    <t>Fine root length density (m m-3)</t>
  </si>
  <si>
    <t>classification</t>
  </si>
  <si>
    <t>d&lt;0.5 mm</t>
  </si>
  <si>
    <t>0.5-1 mm</t>
  </si>
  <si>
    <t>1-3 mm</t>
  </si>
  <si>
    <t>&gt; 3 mm</t>
  </si>
  <si>
    <t>The same datasets of 04-Li</t>
  </si>
  <si>
    <t>Average for 4 plots</t>
  </si>
  <si>
    <t>Fine root surface area  of unit volume (m2 m-3)</t>
  </si>
  <si>
    <t>Average for 3 plots</t>
  </si>
  <si>
    <t>Stand age (yr)</t>
  </si>
  <si>
    <t>Depth (cm)</t>
    <phoneticPr fontId="11" type="noConversion"/>
  </si>
  <si>
    <r>
      <t xml:space="preserve">Methods: </t>
    </r>
    <r>
      <rPr>
        <sz val="12"/>
        <rFont val="Times New Roman"/>
        <family val="1"/>
      </rPr>
      <t xml:space="preserve"> WebPlotDigitizer (https://automeris.io/WebPlotDigitizer) for extracting relevant available data from paper figures.</t>
    </r>
    <phoneticPr fontId="11" type="noConversion"/>
  </si>
  <si>
    <t xml:space="preserve">Criteria fo fine root diameter classfication </t>
    <phoneticPr fontId="11" type="noConversion"/>
  </si>
  <si>
    <t xml:space="preserve"> Cumulative root fraction (%)</t>
    <phoneticPr fontId="11" type="noConversion"/>
  </si>
  <si>
    <t>Fine root biomass density (kg·m-3)</t>
    <phoneticPr fontId="11" type="noConversion"/>
  </si>
  <si>
    <t>-</t>
    <phoneticPr fontId="11" type="noConversion"/>
  </si>
  <si>
    <t>Distribution patterns of root systems of main planting tree species in Weibei Loess Plateau</t>
    <phoneticPr fontId="11" type="noConversion"/>
  </si>
  <si>
    <t>Research on Root Distribution Parameters of Robinia pseudoacacia
on Different Sites in Chunhua County</t>
    <phoneticPr fontId="11" type="noConversion"/>
  </si>
  <si>
    <t>Zhao, Z., Li, P., Wang, N.J.,</t>
    <phoneticPr fontId="11" type="noConversion"/>
  </si>
  <si>
    <t>Zhao, Z., Li, P. and Wang, N.J., 2004. Study on relations of growth and vertical distribution of fine root system of main planting tree species to soil density in the Weibei Loess Plateau. Scientia Silvae Sinicae, 40(5): 50-55 (in Chinese with English abstract).</t>
    <phoneticPr fontId="11" type="noConversion"/>
  </si>
  <si>
    <t>Cao, Y., Zhao, Z., Qu, M., Cheng, X.R. and D.H., W., 2006. Effects of Robinia pseudoacacia roots on deep soil moisture status. Chinese Journal of Applied Ecology, 17(5): 765-768 (in Chinese with English abstract).</t>
    <phoneticPr fontId="11" type="noConversion"/>
  </si>
  <si>
    <t>Chen, W.Q., Li, P. and Zhang, L.E., 2009. Researches on fine root dynamics in Robinia pseudoacacia forest and its response with soil moisture. Research of Soil and Water Conservation, 16(6): 92-101 (in Chinese with English abstract).</t>
    <phoneticPr fontId="11" type="noConversion"/>
  </si>
  <si>
    <t>Hu, X.N. et al., 2010. A Model for Fine Root Growth of Robinia pseudoacacia in the Loess Plateau. Scientia Silvae Sinicae, 46(4): 126-132 (in Chinese with English abstract).</t>
    <phoneticPr fontId="11" type="noConversion"/>
  </si>
  <si>
    <t>Li, P., Zhao, Z., Li, Z.B. and Zhan, T.Z., 2005. Characters of root biomass spatial distribution of Robinia pseudoacacia in Weibei loess areas. Ecology and Environment, 14(3): 405-409 (in Chinese with English abstract).</t>
    <phoneticPr fontId="11" type="noConversion"/>
  </si>
  <si>
    <t>Li, P., Zhao, Z., Li, Z.B. and Wang, N.J., 2002. Research on root distribution parameters of Robinia pseudoacacia on different sites in Chunhua County. Journal of Nanjing Forestry University (Natural Sciences Edition), 26(5): 32-36 (in Chinese with English abstract).</t>
    <phoneticPr fontId="11" type="noConversion"/>
  </si>
  <si>
    <t>Xue, W.P., Zhao, Z., Li, P. and Cao, Y., 2003. Researches on root distribution characteristics of Robinia pseudoacacia stand in Wangdonggou on different site conditions. Jour. of North west Sci-Tech Univ. of Agri. and For. (Nat. Sci. Ed.), 31(6): 27-32 (in Chinese with English abstract).</t>
    <phoneticPr fontId="11" type="noConversion"/>
  </si>
  <si>
    <t>Vertical distribution of fine-root area in relation to stand age
and environmental factors in black locust (Robinia pseudoacacia)
forests of the Chinese Loess Plateau</t>
    <phoneticPr fontId="11" type="noConversion"/>
  </si>
  <si>
    <t>Zhang, Z., Huang, M. and Zhang, Y., 2018c. Vertical distribution of fine-root area in relation to stand age and environmental factors in black locust (Robinia pseudoacacia) forests of the Chinese Loess Plateau. Canadian Journal of Forest Research, 48(10): 1148-1158.</t>
    <phoneticPr fontId="11" type="noConversion"/>
  </si>
  <si>
    <t>Fine root distribution</t>
    <phoneticPr fontId="11" type="noConversion"/>
  </si>
  <si>
    <t>Soil moisture decline due to afforestation across the Loess Plateau, China</t>
  </si>
  <si>
    <t>Site</t>
    <phoneticPr fontId="11" type="noConversion"/>
  </si>
  <si>
    <t>Wilting point (%)</t>
    <phoneticPr fontId="11" type="noConversion"/>
  </si>
  <si>
    <t>Stable field capacity (%)</t>
    <phoneticPr fontId="11" type="noConversion"/>
  </si>
  <si>
    <t>Yongshou</t>
  </si>
  <si>
    <t>Z (cm)</t>
  </si>
  <si>
    <t>Paper No.</t>
    <phoneticPr fontId="11" type="noConversion"/>
  </si>
  <si>
    <t>BL 5 yr</t>
  </si>
  <si>
    <t xml:space="preserve">BL 10yr </t>
  </si>
  <si>
    <t>BL 21yr</t>
  </si>
  <si>
    <t>BL 35yr</t>
  </si>
  <si>
    <t>Yongshou</t>
    <phoneticPr fontId="11" type="noConversion"/>
  </si>
  <si>
    <t>Profile depth (cm)</t>
    <phoneticPr fontId="11" type="noConversion"/>
  </si>
  <si>
    <t>Precipitation dominates the transpiration of both the economic forest (Malus pumila) and ecological forest (Robinia pseudoacacia) on the Loess Plateau after about 15 years of water depletion in deep soil</t>
    <phoneticPr fontId="11" type="noConversion"/>
  </si>
  <si>
    <t>Yanan</t>
    <phoneticPr fontId="11" type="noConversion"/>
  </si>
  <si>
    <t>Effects of deep soil desiccation on artificial forestlands in different vegetation zones on the Loess Plateau of China</t>
    <phoneticPr fontId="11" type="noConversion"/>
  </si>
  <si>
    <t>Changwu</t>
    <phoneticPr fontId="11" type="noConversion"/>
  </si>
  <si>
    <t>20, 20, 23, 30</t>
    <phoneticPr fontId="11" type="noConversion"/>
  </si>
  <si>
    <t>5, 10,21, 35</t>
    <phoneticPr fontId="11" type="noConversion"/>
  </si>
  <si>
    <t>Stand age (years)</t>
    <phoneticPr fontId="11" type="noConversion"/>
  </si>
  <si>
    <t>DSL</t>
    <phoneticPr fontId="11" type="noConversion"/>
  </si>
  <si>
    <t>Changwu</t>
    <phoneticPr fontId="11" type="noConversion"/>
  </si>
  <si>
    <t>23yr BL highland</t>
  </si>
  <si>
    <t>30 yr BL North</t>
  </si>
  <si>
    <t xml:space="preserve">20 yr BL Norht </t>
  </si>
  <si>
    <t>20 yr BL South</t>
  </si>
  <si>
    <t>Yanan</t>
    <phoneticPr fontId="11" type="noConversion"/>
  </si>
  <si>
    <t>SDI (%)</t>
  </si>
  <si>
    <r>
      <t>1</t>
    </r>
    <r>
      <rPr>
        <sz val="11"/>
        <color theme="1"/>
        <rFont val="宋体"/>
        <family val="3"/>
        <charset val="134"/>
        <scheme val="minor"/>
      </rPr>
      <t>6yr BL</t>
    </r>
    <phoneticPr fontId="11" type="noConversion"/>
  </si>
  <si>
    <t>SDI = (SW-WP)/(SFC-WP)</t>
    <phoneticPr fontId="11" type="noConversion"/>
  </si>
  <si>
    <t>DSLT (cm)</t>
  </si>
  <si>
    <t>DSLFD (cm)</t>
  </si>
  <si>
    <t>DSLBD (cm)</t>
  </si>
  <si>
    <t xml:space="preserve">Soil water (SW) </t>
    <phoneticPr fontId="11" type="noConversion"/>
  </si>
  <si>
    <t>Fine root distribution (FR)</t>
    <phoneticPr fontId="11" type="noConversion"/>
  </si>
  <si>
    <r>
      <t>1</t>
    </r>
    <r>
      <rPr>
        <sz val="10"/>
        <color theme="1"/>
        <rFont val="Times New Roman"/>
        <family val="1"/>
      </rPr>
      <t xml:space="preserve"> Key Laboratory of Ecosystem Network Observation and Modeling, Institute of Geographic Sciences and Natural Resources Research, Chinese Academy of Sciences, Beijing, 100101, China</t>
    </r>
  </si>
  <si>
    <r>
      <t>2</t>
    </r>
    <r>
      <rPr>
        <sz val="10"/>
        <color theme="1"/>
        <rFont val="Times New Roman"/>
        <family val="1"/>
      </rPr>
      <t xml:space="preserve"> University of Chinese Academy of Sciences, Beijing, 100049, China </t>
    </r>
  </si>
  <si>
    <r>
      <t>3</t>
    </r>
    <r>
      <rPr>
        <sz val="10"/>
        <color theme="1"/>
        <rFont val="Times New Roman"/>
        <family val="1"/>
      </rPr>
      <t xml:space="preserve"> Research Centre for Ecology and Environment of Central Asia, Chinese Academy of Sciences, Urumqi, 830011, China</t>
    </r>
  </si>
  <si>
    <r>
      <t>4</t>
    </r>
    <r>
      <rPr>
        <sz val="10"/>
        <color theme="1"/>
        <rFont val="Times New Roman"/>
        <family val="1"/>
      </rPr>
      <t xml:space="preserve"> Guangdong Key Laboratory of Integrated Agro-environmental Pollution Control and Management, Guangdong Institute of Eco-environmental Science &amp; Technology, Guangzhou, 510650, China</t>
    </r>
  </si>
  <si>
    <r>
      <t>5</t>
    </r>
    <r>
      <rPr>
        <sz val="10"/>
        <color theme="1"/>
        <rFont val="Times New Roman"/>
        <family val="1"/>
      </rPr>
      <t xml:space="preserve"> State Key Laboratory of Eco-hydraulics in Northwest Arid Region, Xi'an University of Technology, Xi'an, 710048, China</t>
    </r>
  </si>
  <si>
    <r>
      <t>Author names:</t>
    </r>
    <r>
      <rPr>
        <sz val="12"/>
        <rFont val="Times New Roman"/>
        <family val="1"/>
      </rPr>
      <t xml:space="preserve"> Hongyu Li</t>
    </r>
    <r>
      <rPr>
        <vertAlign val="superscript"/>
        <sz val="12"/>
        <rFont val="Times New Roman"/>
        <family val="1"/>
      </rPr>
      <t>1,2</t>
    </r>
    <r>
      <rPr>
        <sz val="12"/>
        <rFont val="Times New Roman"/>
        <family val="1"/>
      </rPr>
      <t>, Yi Luo</t>
    </r>
    <r>
      <rPr>
        <vertAlign val="superscript"/>
        <sz val="12"/>
        <rFont val="Times New Roman"/>
        <family val="1"/>
      </rPr>
      <t>1,2,3</t>
    </r>
    <r>
      <rPr>
        <sz val="12"/>
        <rFont val="Times New Roman"/>
        <family val="1"/>
      </rPr>
      <t>, Lin Sun</t>
    </r>
    <r>
      <rPr>
        <vertAlign val="superscript"/>
        <sz val="12"/>
        <rFont val="Times New Roman"/>
        <family val="1"/>
      </rPr>
      <t>1</t>
    </r>
    <r>
      <rPr>
        <sz val="12"/>
        <rFont val="Times New Roman"/>
        <family val="1"/>
      </rPr>
      <t>, Xiangdong Li</t>
    </r>
    <r>
      <rPr>
        <vertAlign val="superscript"/>
        <sz val="12"/>
        <rFont val="Times New Roman"/>
        <family val="1"/>
      </rPr>
      <t>4</t>
    </r>
    <r>
      <rPr>
        <sz val="12"/>
        <rFont val="Times New Roman"/>
        <family val="1"/>
      </rPr>
      <t>, Changkun Ma</t>
    </r>
    <r>
      <rPr>
        <vertAlign val="superscript"/>
        <sz val="12"/>
        <rFont val="Times New Roman"/>
        <family val="1"/>
      </rPr>
      <t>5</t>
    </r>
    <r>
      <rPr>
        <sz val="12"/>
        <rFont val="Times New Roman"/>
        <family val="1"/>
      </rPr>
      <t>, Xiaolei Wang</t>
    </r>
    <r>
      <rPr>
        <vertAlign val="superscript"/>
        <sz val="12"/>
        <rFont val="Times New Roman"/>
        <family val="1"/>
      </rPr>
      <t>1,2</t>
    </r>
    <r>
      <rPr>
        <sz val="12"/>
        <rFont val="Times New Roman"/>
        <family val="1"/>
      </rPr>
      <t>, Ting Jiang</t>
    </r>
    <r>
      <rPr>
        <vertAlign val="superscript"/>
        <sz val="12"/>
        <rFont val="Times New Roman"/>
        <family val="1"/>
      </rPr>
      <t>1,2</t>
    </r>
    <r>
      <rPr>
        <sz val="12"/>
        <rFont val="Times New Roman"/>
        <family val="1"/>
      </rPr>
      <t>, Haoyang Zhu</t>
    </r>
    <r>
      <rPr>
        <vertAlign val="superscript"/>
        <sz val="12"/>
        <rFont val="Times New Roman"/>
        <family val="1"/>
      </rPr>
      <t>1,2</t>
    </r>
    <phoneticPr fontId="11" type="noConversion"/>
  </si>
  <si>
    <r>
      <t xml:space="preserve">Supplenment </t>
    </r>
    <r>
      <rPr>
        <sz val="12"/>
        <rFont val="Times New Roman"/>
        <family val="1"/>
      </rPr>
      <t>The collected dataset of the available peer-reviewed publications about fine root distribution,soil water content of black locust forestland of Loess Plateau in this study</t>
    </r>
    <phoneticPr fontId="11" type="noConversion"/>
  </si>
  <si>
    <r>
      <t xml:space="preserve">Title: </t>
    </r>
    <r>
      <rPr>
        <sz val="12"/>
        <rFont val="Times New Roman"/>
        <family val="1"/>
      </rPr>
      <t>Modelling the artificial forest (</t>
    </r>
    <r>
      <rPr>
        <i/>
        <sz val="12"/>
        <rFont val="Times New Roman"/>
        <family val="1"/>
      </rPr>
      <t>Robinia pseudoacacia</t>
    </r>
    <r>
      <rPr>
        <sz val="12"/>
        <rFont val="Times New Roman"/>
        <family val="1"/>
      </rPr>
      <t xml:space="preserve"> L.) root-soil water interactions in the Loess Plateau, China </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</si>
</sst>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 "/>
    <numFmt numFmtId="177" formatCode="0.0"/>
    <numFmt numFmtId="178" formatCode="0.00_);[Red]\(0.00\)"/>
    <numFmt numFmtId="179" formatCode="0.0_);[Red]\(0.0\)"/>
    <numFmt numFmtId="180" formatCode="0.0000_);[Red]\(0.0000\)"/>
    <numFmt numFmtId="181" formatCode="0.000_);[Red]\(0.000\)"/>
    <numFmt numFmtId="182" formatCode="0_);[Red]\(0\)"/>
  </numFmts>
  <fonts count="16" x14ac:knownFonts="1">
    <font>
      <sz val="11"/>
      <color theme="1"/>
      <name val="宋体"/>
      <charset val="134"/>
      <scheme val="minor"/>
    </font>
    <font>
      <sz val="11"/>
      <color theme="1"/>
      <name val="Times New Roman"/>
      <family val="1"/>
    </font>
    <font>
      <b/>
      <sz val="11"/>
      <color theme="1"/>
      <name val="Times New Roman"/>
      <family val="1"/>
    </font>
    <font>
      <sz val="12"/>
      <color theme="1"/>
      <name val="Times New Roman"/>
      <family val="1"/>
    </font>
    <font>
      <sz val="11"/>
      <color theme="1"/>
      <name val="宋体"/>
      <family val="3"/>
      <charset val="134"/>
    </font>
    <font>
      <sz val="12"/>
      <name val="Times New Roman"/>
      <family val="1"/>
    </font>
    <font>
      <b/>
      <sz val="14"/>
      <name val="Times New Roman"/>
      <family val="1"/>
    </font>
    <font>
      <b/>
      <sz val="12"/>
      <name val="Times New Roman"/>
      <family val="1"/>
    </font>
    <font>
      <sz val="8"/>
      <color rgb="FF000000"/>
      <name val="Times New Roman"/>
      <family val="1"/>
    </font>
    <font>
      <i/>
      <sz val="12"/>
      <color rgb="FF000000"/>
      <name val="Times New Roman"/>
      <family val="1"/>
    </font>
    <font>
      <vertAlign val="superscript"/>
      <sz val="12"/>
      <name val="Times New Roman"/>
      <family val="1"/>
    </font>
    <font>
      <sz val="9"/>
      <name val="宋体"/>
      <family val="3"/>
      <charset val="134"/>
      <scheme val="minor"/>
    </font>
    <font>
      <sz val="11"/>
      <color theme="1"/>
      <name val="宋体"/>
      <family val="3"/>
      <charset val="134"/>
      <scheme val="minor"/>
    </font>
    <font>
      <sz val="10"/>
      <color theme="1"/>
      <name val="Times New Roman"/>
      <family val="1"/>
    </font>
    <font>
      <vertAlign val="superscript"/>
      <sz val="10"/>
      <color theme="1"/>
      <name val="Times New Roman"/>
      <family val="1"/>
    </font>
    <font>
      <i/>
      <sz val="12"/>
      <name val="Times New Roman"/>
      <family val="1"/>
    </font>
  </fonts>
  <fills count="3">
    <fill>
      <patternFill patternType="none"/>
    </fill>
    <fill>
      <patternFill patternType="gray125"/>
    </fill>
    <fill>
      <patternFill patternType="solid">
        <fgColor rgb="FFFFFF00"/>
        <bgColor indexed="64"/>
      </patternFill>
    </fill>
  </fills>
  <borders count="1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indexed="64"/>
      </left>
      <right style="medium">
        <color indexed="64"/>
      </right>
      <top/>
      <bottom style="medium">
        <color indexed="64"/>
      </bottom>
      <diagonal/>
    </border>
  </borders>
  <cellStyleXfs count="1">
    <xf numFmtId="0" fontId="0" fillId="0" borderId="0"/>
  </cellStyleXfs>
  <cellXfs count="187">
    <xf numFmtId="0" fontId="0" fillId="0" borderId="0" xfId="0"/>
    <xf numFmtId="0" fontId="1" fillId="0" borderId="0" xfId="0" applyFont="1"/>
    <xf numFmtId="0" fontId="2" fillId="0" borderId="0" xfId="0" applyFont="1" applyAlignment="1">
      <alignment horizontal="center" wrapText="1"/>
    </xf>
    <xf numFmtId="0" fontId="2" fillId="0" borderId="0" xfId="0" applyFont="1" applyAlignment="1">
      <alignment horizontal="center" vertical="center" wrapText="1"/>
    </xf>
    <xf numFmtId="177" fontId="1" fillId="0" borderId="0" xfId="0" applyNumberFormat="1" applyFont="1"/>
    <xf numFmtId="2" fontId="1" fillId="0" borderId="0" xfId="0" applyNumberFormat="1" applyFont="1"/>
    <xf numFmtId="176" fontId="1" fillId="0" borderId="0" xfId="0" applyNumberFormat="1" applyFont="1"/>
    <xf numFmtId="178" fontId="1" fillId="0" borderId="0" xfId="0" applyNumberFormat="1" applyFont="1"/>
    <xf numFmtId="0" fontId="3" fillId="0" borderId="0" xfId="0" applyFont="1" applyBorder="1" applyAlignment="1">
      <alignment vertical="center" wrapText="1"/>
    </xf>
    <xf numFmtId="0" fontId="1" fillId="0" borderId="0" xfId="0" applyFont="1" applyAlignment="1">
      <alignment horizontal="center"/>
    </xf>
    <xf numFmtId="178" fontId="0" fillId="0" borderId="1" xfId="0" applyNumberFormat="1" applyBorder="1"/>
    <xf numFmtId="178" fontId="0" fillId="0" borderId="2" xfId="0" applyNumberFormat="1" applyBorder="1"/>
    <xf numFmtId="178" fontId="0" fillId="0" borderId="3" xfId="0" applyNumberFormat="1" applyBorder="1"/>
    <xf numFmtId="178" fontId="0" fillId="0" borderId="0" xfId="0" applyNumberFormat="1"/>
    <xf numFmtId="178" fontId="0" fillId="0" borderId="4" xfId="0" applyNumberFormat="1" applyBorder="1"/>
    <xf numFmtId="178" fontId="0" fillId="0" borderId="0" xfId="0" applyNumberFormat="1" applyBorder="1"/>
    <xf numFmtId="178" fontId="0" fillId="0" borderId="5" xfId="0" applyNumberFormat="1" applyBorder="1"/>
    <xf numFmtId="178" fontId="0" fillId="0" borderId="6" xfId="0" applyNumberFormat="1" applyBorder="1"/>
    <xf numFmtId="178" fontId="0" fillId="0" borderId="7" xfId="0" applyNumberFormat="1" applyBorder="1"/>
    <xf numFmtId="178" fontId="0" fillId="0" borderId="8" xfId="0" applyNumberFormat="1" applyBorder="1"/>
    <xf numFmtId="177" fontId="1" fillId="0" borderId="0" xfId="0" applyNumberFormat="1" applyFont="1" applyAlignment="1">
      <alignment horizontal="center"/>
    </xf>
    <xf numFmtId="1" fontId="1" fillId="0" borderId="0" xfId="0" applyNumberFormat="1" applyFont="1"/>
    <xf numFmtId="178" fontId="1" fillId="0" borderId="0" xfId="0" applyNumberFormat="1" applyFont="1" applyAlignment="1">
      <alignment horizontal="center"/>
    </xf>
    <xf numFmtId="1" fontId="1" fillId="0" borderId="0" xfId="0" applyNumberFormat="1" applyFont="1" applyAlignment="1">
      <alignment horizontal="center"/>
    </xf>
    <xf numFmtId="179" fontId="1" fillId="0" borderId="0" xfId="0" applyNumberFormat="1" applyFont="1" applyAlignment="1">
      <alignment horizontal="center"/>
    </xf>
    <xf numFmtId="0" fontId="1" fillId="0" borderId="0" xfId="0" applyFont="1" applyAlignment="1">
      <alignment vertical="center"/>
    </xf>
    <xf numFmtId="0" fontId="1" fillId="0" borderId="0" xfId="0" applyFont="1" applyAlignment="1">
      <alignment horizontal="center" wrapText="1"/>
    </xf>
    <xf numFmtId="0" fontId="3" fillId="0" borderId="0" xfId="0" applyFont="1" applyAlignment="1">
      <alignment horizont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180" fontId="1" fillId="0" borderId="1" xfId="0" applyNumberFormat="1" applyFont="1" applyBorder="1" applyAlignment="1">
      <alignment horizontal="center"/>
    </xf>
    <xf numFmtId="180" fontId="1" fillId="0" borderId="2" xfId="0" applyNumberFormat="1" applyFont="1" applyBorder="1" applyAlignment="1">
      <alignment horizontal="center"/>
    </xf>
    <xf numFmtId="180" fontId="1" fillId="0" borderId="3" xfId="0" applyNumberFormat="1" applyFont="1" applyBorder="1" applyAlignment="1">
      <alignment horizontal="center"/>
    </xf>
    <xf numFmtId="180" fontId="1" fillId="0" borderId="1" xfId="0" applyNumberFormat="1" applyFont="1" applyBorder="1"/>
    <xf numFmtId="180" fontId="1" fillId="0" borderId="4" xfId="0" applyNumberFormat="1" applyFont="1" applyBorder="1" applyAlignment="1">
      <alignment horizontal="center"/>
    </xf>
    <xf numFmtId="180" fontId="1" fillId="0" borderId="0" xfId="0" applyNumberFormat="1" applyFont="1" applyBorder="1" applyAlignment="1">
      <alignment horizontal="center"/>
    </xf>
    <xf numFmtId="180" fontId="1" fillId="0" borderId="5" xfId="0" applyNumberFormat="1" applyFont="1" applyBorder="1" applyAlignment="1">
      <alignment horizontal="center"/>
    </xf>
    <xf numFmtId="180" fontId="1" fillId="0" borderId="4" xfId="0" applyNumberFormat="1" applyFont="1" applyBorder="1"/>
    <xf numFmtId="180" fontId="1" fillId="0" borderId="6" xfId="0" applyNumberFormat="1" applyFont="1" applyBorder="1" applyAlignment="1">
      <alignment horizontal="center"/>
    </xf>
    <xf numFmtId="180" fontId="1" fillId="0" borderId="7" xfId="0" applyNumberFormat="1" applyFont="1" applyBorder="1" applyAlignment="1">
      <alignment horizontal="center"/>
    </xf>
    <xf numFmtId="180" fontId="1" fillId="0" borderId="8" xfId="0" applyNumberFormat="1" applyFont="1" applyBorder="1" applyAlignment="1">
      <alignment horizontal="center"/>
    </xf>
    <xf numFmtId="0" fontId="1" fillId="0" borderId="11" xfId="0" applyFont="1" applyBorder="1" applyAlignment="1">
      <alignment horizontal="center" vertical="center"/>
    </xf>
    <xf numFmtId="180" fontId="1" fillId="0" borderId="2" xfId="0" applyNumberFormat="1" applyFont="1" applyBorder="1"/>
    <xf numFmtId="180" fontId="1" fillId="0" borderId="3" xfId="0" applyNumberFormat="1" applyFont="1" applyBorder="1"/>
    <xf numFmtId="11" fontId="1" fillId="0" borderId="3" xfId="0" applyNumberFormat="1" applyFont="1" applyBorder="1" applyAlignment="1">
      <alignment horizontal="center"/>
    </xf>
    <xf numFmtId="11" fontId="1" fillId="0" borderId="0" xfId="0" applyNumberFormat="1" applyFont="1"/>
    <xf numFmtId="180" fontId="1" fillId="0" borderId="0" xfId="0" applyNumberFormat="1" applyFont="1" applyBorder="1"/>
    <xf numFmtId="180" fontId="1" fillId="0" borderId="5" xfId="0" applyNumberFormat="1" applyFont="1" applyBorder="1"/>
    <xf numFmtId="11" fontId="1" fillId="0" borderId="5" xfId="0" applyNumberFormat="1" applyFont="1" applyBorder="1" applyAlignment="1">
      <alignment horizontal="center"/>
    </xf>
    <xf numFmtId="0" fontId="1" fillId="0" borderId="5" xfId="0" applyFont="1" applyBorder="1" applyAlignment="1">
      <alignment horizontal="center"/>
    </xf>
    <xf numFmtId="0" fontId="1" fillId="0" borderId="8" xfId="0" applyFont="1" applyBorder="1" applyAlignment="1">
      <alignment horizontal="center"/>
    </xf>
    <xf numFmtId="0" fontId="3" fillId="0" borderId="0" xfId="0" applyFont="1" applyBorder="1" applyAlignment="1">
      <alignment wrapText="1"/>
    </xf>
    <xf numFmtId="177" fontId="1" fillId="0" borderId="1" xfId="0" applyNumberFormat="1" applyFont="1" applyBorder="1" applyAlignment="1">
      <alignment horizontal="center"/>
    </xf>
    <xf numFmtId="177" fontId="1" fillId="0" borderId="2" xfId="0" applyNumberFormat="1" applyFont="1" applyBorder="1" applyAlignment="1">
      <alignment horizontal="center"/>
    </xf>
    <xf numFmtId="177" fontId="1" fillId="0" borderId="4" xfId="0" applyNumberFormat="1" applyFont="1" applyBorder="1" applyAlignment="1">
      <alignment horizontal="center"/>
    </xf>
    <xf numFmtId="177" fontId="1" fillId="0" borderId="0" xfId="0" applyNumberFormat="1" applyFont="1" applyBorder="1" applyAlignment="1">
      <alignment horizontal="center"/>
    </xf>
    <xf numFmtId="177" fontId="1" fillId="0" borderId="6" xfId="0" applyNumberFormat="1" applyFont="1" applyBorder="1" applyAlignment="1">
      <alignment horizontal="center"/>
    </xf>
    <xf numFmtId="177" fontId="1" fillId="0" borderId="7" xfId="0" applyNumberFormat="1" applyFont="1" applyBorder="1" applyAlignment="1">
      <alignment horizontal="center"/>
    </xf>
    <xf numFmtId="177" fontId="1" fillId="0" borderId="3" xfId="0" applyNumberFormat="1" applyFont="1" applyBorder="1" applyAlignment="1">
      <alignment horizontal="center"/>
    </xf>
    <xf numFmtId="177" fontId="1" fillId="0" borderId="5" xfId="0" applyNumberFormat="1" applyFont="1" applyBorder="1" applyAlignment="1">
      <alignment horizontal="center"/>
    </xf>
    <xf numFmtId="177" fontId="1" fillId="0" borderId="8" xfId="0" applyNumberFormat="1" applyFont="1" applyBorder="1" applyAlignment="1">
      <alignment horizontal="center"/>
    </xf>
    <xf numFmtId="0" fontId="1" fillId="0" borderId="4" xfId="0" applyFont="1" applyBorder="1"/>
    <xf numFmtId="0" fontId="1" fillId="0" borderId="0" xfId="0" applyFont="1" applyBorder="1"/>
    <xf numFmtId="0" fontId="1" fillId="0" borderId="5" xfId="0" applyFont="1" applyBorder="1"/>
    <xf numFmtId="0" fontId="4" fillId="0" borderId="13" xfId="0" applyFont="1" applyBorder="1"/>
    <xf numFmtId="0" fontId="1" fillId="0" borderId="1" xfId="0" applyFont="1" applyBorder="1"/>
    <xf numFmtId="0" fontId="1" fillId="0" borderId="2" xfId="0" applyFont="1" applyBorder="1"/>
    <xf numFmtId="0" fontId="1" fillId="0" borderId="3" xfId="0" applyFont="1" applyBorder="1"/>
    <xf numFmtId="0" fontId="1" fillId="0" borderId="14" xfId="0" applyFont="1" applyBorder="1" applyAlignment="1">
      <alignment wrapText="1"/>
    </xf>
    <xf numFmtId="0" fontId="1" fillId="0" borderId="4"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0" fontId="1" fillId="0" borderId="6" xfId="0" applyFont="1" applyBorder="1" applyAlignment="1">
      <alignment horizontal="center"/>
    </xf>
    <xf numFmtId="177" fontId="1" fillId="0" borderId="2" xfId="0" applyNumberFormat="1" applyFont="1" applyBorder="1"/>
    <xf numFmtId="177" fontId="1" fillId="0" borderId="3" xfId="0" applyNumberFormat="1" applyFont="1" applyBorder="1"/>
    <xf numFmtId="177" fontId="1" fillId="0" borderId="1" xfId="0" applyNumberFormat="1" applyFont="1" applyBorder="1"/>
    <xf numFmtId="177" fontId="1" fillId="0" borderId="0" xfId="0" applyNumberFormat="1" applyFont="1" applyBorder="1"/>
    <xf numFmtId="177" fontId="1" fillId="0" borderId="5" xfId="0" applyNumberFormat="1" applyFont="1" applyBorder="1"/>
    <xf numFmtId="177" fontId="1" fillId="0" borderId="4" xfId="0" applyNumberFormat="1" applyFont="1" applyBorder="1"/>
    <xf numFmtId="177" fontId="1" fillId="0" borderId="7" xfId="0" applyNumberFormat="1" applyFont="1" applyBorder="1"/>
    <xf numFmtId="177" fontId="1" fillId="0" borderId="8" xfId="0" applyNumberFormat="1" applyFont="1" applyBorder="1"/>
    <xf numFmtId="177" fontId="1" fillId="0" borderId="6" xfId="0" applyNumberFormat="1"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Fill="1" applyAlignment="1">
      <alignment vertical="center"/>
    </xf>
    <xf numFmtId="181" fontId="5" fillId="0" borderId="0" xfId="0" applyNumberFormat="1" applyFont="1" applyAlignment="1">
      <alignment vertical="center"/>
    </xf>
    <xf numFmtId="0" fontId="6"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justify"/>
    </xf>
    <xf numFmtId="0" fontId="7" fillId="0" borderId="0" xfId="0" applyFont="1" applyAlignment="1">
      <alignment wrapText="1"/>
    </xf>
    <xf numFmtId="0" fontId="8" fillId="0" borderId="0" xfId="0" applyFont="1"/>
    <xf numFmtId="0" fontId="9" fillId="0" borderId="0" xfId="0" applyFont="1"/>
    <xf numFmtId="0" fontId="1" fillId="2" borderId="0" xfId="0" applyFont="1" applyFill="1" applyAlignment="1">
      <alignment horizontal="center" wrapText="1"/>
    </xf>
    <xf numFmtId="177" fontId="1" fillId="2" borderId="12" xfId="0" applyNumberFormat="1" applyFont="1" applyFill="1" applyBorder="1" applyAlignment="1">
      <alignment horizontal="center" wrapText="1"/>
    </xf>
    <xf numFmtId="0" fontId="2" fillId="2" borderId="0" xfId="0" applyFont="1" applyFill="1" applyAlignment="1">
      <alignment horizontal="center" wrapText="1"/>
    </xf>
    <xf numFmtId="0" fontId="1" fillId="0" borderId="0" xfId="0" applyFont="1" applyFill="1"/>
    <xf numFmtId="177" fontId="1" fillId="0" borderId="0" xfId="0" applyNumberFormat="1" applyFont="1" applyFill="1"/>
    <xf numFmtId="2" fontId="1" fillId="0" borderId="0" xfId="0" applyNumberFormat="1" applyFont="1" applyFill="1"/>
    <xf numFmtId="176" fontId="1" fillId="0" borderId="0" xfId="0" applyNumberFormat="1" applyFont="1" applyFill="1"/>
    <xf numFmtId="179" fontId="1" fillId="0" borderId="0" xfId="0" applyNumberFormat="1" applyFont="1" applyFill="1"/>
    <xf numFmtId="0" fontId="1" fillId="0" borderId="0" xfId="0" applyFont="1" applyAlignment="1">
      <alignment horizontal="center"/>
    </xf>
    <xf numFmtId="1" fontId="1" fillId="0" borderId="0" xfId="0" applyNumberFormat="1" applyFont="1" applyBorder="1"/>
    <xf numFmtId="0" fontId="1" fillId="0" borderId="2" xfId="0" applyFont="1" applyBorder="1" applyAlignment="1">
      <alignment horizontal="center"/>
    </xf>
    <xf numFmtId="0" fontId="1" fillId="0" borderId="3" xfId="0" applyFont="1" applyBorder="1" applyAlignment="1">
      <alignment horizont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1" fillId="0" borderId="6" xfId="0" applyFont="1" applyBorder="1"/>
    <xf numFmtId="0" fontId="1" fillId="0" borderId="7" xfId="0" applyFont="1" applyBorder="1"/>
    <xf numFmtId="0" fontId="1" fillId="0" borderId="8" xfId="0" applyFont="1" applyBorder="1"/>
    <xf numFmtId="0" fontId="1" fillId="0" borderId="12" xfId="0" applyFont="1" applyBorder="1" applyAlignment="1">
      <alignment horizontal="center"/>
    </xf>
    <xf numFmtId="182" fontId="1" fillId="0" borderId="4" xfId="0" applyNumberFormat="1" applyFont="1" applyBorder="1"/>
    <xf numFmtId="179" fontId="1" fillId="0" borderId="0" xfId="0" applyNumberFormat="1" applyFont="1" applyBorder="1"/>
    <xf numFmtId="179" fontId="1" fillId="0" borderId="5" xfId="0" applyNumberFormat="1" applyFont="1" applyBorder="1"/>
    <xf numFmtId="182" fontId="1" fillId="0" borderId="6" xfId="0" applyNumberFormat="1" applyFont="1" applyBorder="1"/>
    <xf numFmtId="179" fontId="1" fillId="0" borderId="7" xfId="0" applyNumberFormat="1" applyFont="1" applyBorder="1"/>
    <xf numFmtId="179" fontId="1" fillId="0" borderId="8" xfId="0" applyNumberFormat="1" applyFont="1" applyBorder="1"/>
    <xf numFmtId="182" fontId="1" fillId="0" borderId="9" xfId="0" applyNumberFormat="1" applyFont="1" applyBorder="1"/>
    <xf numFmtId="178" fontId="1" fillId="0" borderId="10" xfId="0" applyNumberFormat="1" applyFont="1" applyBorder="1"/>
    <xf numFmtId="178" fontId="1" fillId="0" borderId="11" xfId="0" applyNumberFormat="1" applyFont="1" applyBorder="1"/>
    <xf numFmtId="178" fontId="1" fillId="0" borderId="9" xfId="0" applyNumberFormat="1" applyFont="1" applyBorder="1"/>
    <xf numFmtId="179" fontId="1" fillId="0" borderId="4" xfId="0" applyNumberFormat="1" applyFont="1" applyBorder="1"/>
    <xf numFmtId="179" fontId="1" fillId="0" borderId="6" xfId="0" applyNumberFormat="1" applyFont="1" applyBorder="1"/>
    <xf numFmtId="0" fontId="5"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center" vertical="center"/>
    </xf>
    <xf numFmtId="178" fontId="0" fillId="0" borderId="9" xfId="0" applyNumberFormat="1" applyBorder="1"/>
    <xf numFmtId="178" fontId="0" fillId="0" borderId="10" xfId="0" applyNumberFormat="1" applyBorder="1"/>
    <xf numFmtId="178" fontId="0" fillId="0" borderId="11" xfId="0" applyNumberFormat="1" applyBorder="1"/>
    <xf numFmtId="182" fontId="0" fillId="0" borderId="4" xfId="0" applyNumberFormat="1" applyBorder="1"/>
    <xf numFmtId="179" fontId="0" fillId="0" borderId="5" xfId="0" applyNumberFormat="1" applyBorder="1"/>
    <xf numFmtId="182" fontId="0" fillId="0" borderId="6" xfId="0" applyNumberFormat="1" applyBorder="1"/>
    <xf numFmtId="179" fontId="0" fillId="0" borderId="8" xfId="0" applyNumberFormat="1" applyBorder="1"/>
    <xf numFmtId="179" fontId="0" fillId="0" borderId="0" xfId="0" applyNumberFormat="1" applyBorder="1"/>
    <xf numFmtId="182" fontId="1" fillId="0" borderId="0" xfId="0" applyNumberFormat="1" applyFont="1"/>
    <xf numFmtId="182" fontId="0" fillId="0" borderId="9" xfId="0" applyNumberFormat="1" applyBorder="1"/>
    <xf numFmtId="182" fontId="12" fillId="0" borderId="11" xfId="0" applyNumberFormat="1" applyFont="1" applyBorder="1"/>
    <xf numFmtId="178" fontId="12" fillId="0" borderId="3" xfId="0" applyNumberFormat="1" applyFont="1" applyBorder="1"/>
    <xf numFmtId="182" fontId="0" fillId="0" borderId="1" xfId="0" applyNumberFormat="1" applyBorder="1"/>
    <xf numFmtId="179" fontId="0" fillId="0" borderId="3" xfId="0" applyNumberFormat="1" applyBorder="1"/>
    <xf numFmtId="1" fontId="0" fillId="0" borderId="0" xfId="0" applyNumberFormat="1" applyBorder="1"/>
    <xf numFmtId="182" fontId="0" fillId="0" borderId="0" xfId="0" applyNumberFormat="1" applyBorder="1"/>
    <xf numFmtId="1" fontId="0" fillId="0" borderId="5" xfId="0" applyNumberFormat="1" applyBorder="1"/>
    <xf numFmtId="182" fontId="0" fillId="0" borderId="7" xfId="0" applyNumberFormat="1" applyBorder="1"/>
    <xf numFmtId="1" fontId="0" fillId="0" borderId="7" xfId="0" applyNumberFormat="1" applyBorder="1"/>
    <xf numFmtId="182" fontId="0" fillId="0" borderId="8" xfId="0" applyNumberFormat="1" applyBorder="1"/>
    <xf numFmtId="1" fontId="0" fillId="0" borderId="8" xfId="0" applyNumberFormat="1" applyBorder="1"/>
    <xf numFmtId="182" fontId="0" fillId="0" borderId="11" xfId="0" applyNumberFormat="1" applyBorder="1"/>
    <xf numFmtId="1" fontId="0" fillId="2" borderId="1" xfId="0" applyNumberFormat="1" applyFill="1" applyBorder="1"/>
    <xf numFmtId="1" fontId="0" fillId="2" borderId="2" xfId="0" applyNumberFormat="1" applyFill="1" applyBorder="1"/>
    <xf numFmtId="1" fontId="0" fillId="2" borderId="3" xfId="0" applyNumberFormat="1" applyFill="1" applyBorder="1"/>
    <xf numFmtId="0" fontId="1" fillId="2" borderId="4" xfId="0" applyFont="1" applyFill="1" applyBorder="1"/>
    <xf numFmtId="0" fontId="1" fillId="2" borderId="0" xfId="0" applyFont="1" applyFill="1" applyBorder="1"/>
    <xf numFmtId="0" fontId="1" fillId="2" borderId="5" xfId="0" applyFont="1" applyFill="1" applyBorder="1"/>
    <xf numFmtId="0" fontId="1" fillId="2" borderId="6" xfId="0" applyFont="1" applyFill="1" applyBorder="1"/>
    <xf numFmtId="0" fontId="1" fillId="2" borderId="7" xfId="0" applyFont="1" applyFill="1" applyBorder="1"/>
    <xf numFmtId="0" fontId="1" fillId="2" borderId="8" xfId="0" applyFont="1" applyFill="1" applyBorder="1"/>
    <xf numFmtId="177" fontId="1" fillId="2" borderId="1" xfId="0" applyNumberFormat="1" applyFont="1" applyFill="1" applyBorder="1"/>
    <xf numFmtId="0" fontId="1" fillId="2" borderId="2" xfId="0" applyFont="1" applyFill="1" applyBorder="1"/>
    <xf numFmtId="1" fontId="1" fillId="2" borderId="2" xfId="0" applyNumberFormat="1" applyFont="1" applyFill="1" applyBorder="1"/>
    <xf numFmtId="1" fontId="1" fillId="2" borderId="3" xfId="0" applyNumberFormat="1" applyFont="1" applyFill="1" applyBorder="1"/>
    <xf numFmtId="177" fontId="1" fillId="2" borderId="4" xfId="0" applyNumberFormat="1" applyFont="1" applyFill="1" applyBorder="1"/>
    <xf numFmtId="1" fontId="1" fillId="2" borderId="0" xfId="0" applyNumberFormat="1" applyFont="1" applyFill="1" applyBorder="1"/>
    <xf numFmtId="1" fontId="1" fillId="2" borderId="5" xfId="0" applyNumberFormat="1" applyFont="1" applyFill="1" applyBorder="1"/>
    <xf numFmtId="177" fontId="1" fillId="2" borderId="6" xfId="0" applyNumberFormat="1" applyFont="1" applyFill="1" applyBorder="1"/>
    <xf numFmtId="1" fontId="1" fillId="2" borderId="7" xfId="0" applyNumberFormat="1" applyFont="1" applyFill="1" applyBorder="1"/>
    <xf numFmtId="1" fontId="1" fillId="2" borderId="8" xfId="0" applyNumberFormat="1" applyFont="1" applyFill="1" applyBorder="1"/>
    <xf numFmtId="177" fontId="1" fillId="0" borderId="0" xfId="0" applyNumberFormat="1" applyFont="1" applyFill="1" applyBorder="1"/>
    <xf numFmtId="0" fontId="1" fillId="0" borderId="0" xfId="0" applyFont="1" applyFill="1" applyBorder="1"/>
    <xf numFmtId="1" fontId="1" fillId="0" borderId="0" xfId="0" applyNumberFormat="1" applyFont="1" applyFill="1" applyBorder="1"/>
    <xf numFmtId="1" fontId="1" fillId="2" borderId="13" xfId="0" applyNumberFormat="1" applyFont="1" applyFill="1" applyBorder="1"/>
    <xf numFmtId="0" fontId="0" fillId="2" borderId="14" xfId="0" applyFill="1" applyBorder="1"/>
    <xf numFmtId="0" fontId="0" fillId="2" borderId="15" xfId="0" applyFill="1" applyBorder="1"/>
    <xf numFmtId="0" fontId="14" fillId="0" borderId="0" xfId="0" applyFont="1" applyAlignment="1">
      <alignment horizontal="justify" vertical="center"/>
    </xf>
    <xf numFmtId="0" fontId="2" fillId="0" borderId="0" xfId="0" applyFont="1" applyAlignment="1">
      <alignment horizontal="center" vertical="center" wrapText="1"/>
    </xf>
    <xf numFmtId="0" fontId="2" fillId="0" borderId="0" xfId="0" applyFont="1" applyAlignment="1">
      <alignment horizontal="center" vertical="center"/>
    </xf>
    <xf numFmtId="182" fontId="1" fillId="0" borderId="0" xfId="0" applyNumberFormat="1" applyFont="1" applyAlignment="1">
      <alignment horizontal="center"/>
    </xf>
    <xf numFmtId="178" fontId="1" fillId="0" borderId="10" xfId="0" applyNumberFormat="1" applyFont="1" applyBorder="1" applyAlignment="1">
      <alignment horizontal="center"/>
    </xf>
    <xf numFmtId="178" fontId="1" fillId="0" borderId="11" xfId="0" applyNumberFormat="1" applyFont="1" applyBorder="1" applyAlignment="1">
      <alignment horizontal="center"/>
    </xf>
    <xf numFmtId="182" fontId="1" fillId="0" borderId="7" xfId="0" applyNumberFormat="1" applyFont="1" applyBorder="1" applyAlignment="1">
      <alignment horizontal="center"/>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horizontal="center" wrapText="1"/>
    </xf>
    <xf numFmtId="0" fontId="3" fillId="0" borderId="0" xfId="0" applyFont="1" applyAlignment="1">
      <alignment horizont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9"/>
  <sheetViews>
    <sheetView tabSelected="1" workbookViewId="0"/>
  </sheetViews>
  <sheetFormatPr defaultColWidth="9" defaultRowHeight="14.4" x14ac:dyDescent="0.25"/>
  <cols>
    <col min="1" max="1" width="86.33203125" customWidth="1"/>
  </cols>
  <sheetData>
    <row r="1" spans="1:1" ht="33" x14ac:dyDescent="0.25">
      <c r="A1" s="87" t="s">
        <v>166</v>
      </c>
    </row>
    <row r="2" spans="1:1" ht="37.200000000000003" x14ac:dyDescent="0.25">
      <c r="A2" s="88" t="s">
        <v>164</v>
      </c>
    </row>
    <row r="3" spans="1:1" ht="15.6" x14ac:dyDescent="0.3">
      <c r="A3" s="89" t="s">
        <v>0</v>
      </c>
    </row>
    <row r="4" spans="1:1" ht="28.8" x14ac:dyDescent="0.25">
      <c r="A4" s="176" t="s">
        <v>159</v>
      </c>
    </row>
    <row r="5" spans="1:1" ht="15.6" x14ac:dyDescent="0.25">
      <c r="A5" s="176" t="s">
        <v>160</v>
      </c>
    </row>
    <row r="6" spans="1:1" ht="28.8" x14ac:dyDescent="0.25">
      <c r="A6" s="176" t="s">
        <v>161</v>
      </c>
    </row>
    <row r="7" spans="1:1" ht="28.8" x14ac:dyDescent="0.25">
      <c r="A7" s="176" t="s">
        <v>162</v>
      </c>
    </row>
    <row r="8" spans="1:1" ht="28.8" x14ac:dyDescent="0.25">
      <c r="A8" s="176" t="s">
        <v>163</v>
      </c>
    </row>
    <row r="9" spans="1:1" ht="46.8" x14ac:dyDescent="0.3">
      <c r="A9" s="90" t="s">
        <v>1</v>
      </c>
    </row>
    <row r="10" spans="1:1" ht="15.6" x14ac:dyDescent="0.3">
      <c r="A10" s="89" t="s">
        <v>2</v>
      </c>
    </row>
    <row r="11" spans="1:1" ht="31.2" x14ac:dyDescent="0.25">
      <c r="A11" s="88" t="s">
        <v>165</v>
      </c>
    </row>
    <row r="12" spans="1:1" ht="31.2" x14ac:dyDescent="0.25">
      <c r="A12" s="88" t="s">
        <v>106</v>
      </c>
    </row>
    <row r="13" spans="1:1" x14ac:dyDescent="0.25">
      <c r="A13" s="91"/>
    </row>
    <row r="14" spans="1:1" ht="15.6" x14ac:dyDescent="0.3">
      <c r="A14" s="92"/>
    </row>
    <row r="15" spans="1:1" ht="15.6" x14ac:dyDescent="0.3">
      <c r="A15" s="92"/>
    </row>
    <row r="16" spans="1:1" x14ac:dyDescent="0.25">
      <c r="A16" s="91"/>
    </row>
    <row r="17" spans="1:1" x14ac:dyDescent="0.25">
      <c r="A17" s="91"/>
    </row>
    <row r="18" spans="1:1" ht="15.6" x14ac:dyDescent="0.3">
      <c r="A18" s="92"/>
    </row>
    <row r="19" spans="1:1" ht="15.6" x14ac:dyDescent="0.3">
      <c r="A19" s="92"/>
    </row>
  </sheetData>
  <phoneticPr fontId="11"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7"/>
  <sheetViews>
    <sheetView workbookViewId="0">
      <selection activeCell="B26" sqref="B26:E26"/>
    </sheetView>
  </sheetViews>
  <sheetFormatPr defaultColWidth="8.88671875" defaultRowHeight="13.8" x14ac:dyDescent="0.25"/>
  <cols>
    <col min="1" max="1" width="21.5546875" style="9" customWidth="1"/>
    <col min="2" max="6" width="8.88671875" style="9"/>
    <col min="7" max="7" width="16.5546875" style="9" customWidth="1"/>
    <col min="8" max="8" width="8.88671875" style="22"/>
    <col min="9" max="13" width="8.88671875" style="9"/>
    <col min="14" max="14" width="7.33203125" style="9" customWidth="1"/>
    <col min="15" max="16384" width="8.88671875" style="9"/>
  </cols>
  <sheetData>
    <row r="1" spans="1:18" ht="27.6" x14ac:dyDescent="0.25">
      <c r="A1" s="95" t="s">
        <v>94</v>
      </c>
      <c r="G1" s="2" t="s">
        <v>94</v>
      </c>
    </row>
    <row r="2" spans="1:18" x14ac:dyDescent="0.25">
      <c r="B2" s="183" t="s">
        <v>72</v>
      </c>
      <c r="C2" s="183"/>
      <c r="D2" s="183"/>
      <c r="E2" s="183"/>
      <c r="H2" s="183" t="s">
        <v>71</v>
      </c>
      <c r="I2" s="183"/>
      <c r="J2" s="183"/>
      <c r="K2" s="183"/>
      <c r="N2" s="9" t="s">
        <v>72</v>
      </c>
      <c r="O2" s="9" t="s">
        <v>71</v>
      </c>
    </row>
    <row r="3" spans="1:18" x14ac:dyDescent="0.25">
      <c r="A3" s="9" t="s">
        <v>95</v>
      </c>
      <c r="B3" s="9" t="s">
        <v>96</v>
      </c>
      <c r="C3" s="9" t="s">
        <v>97</v>
      </c>
      <c r="D3" s="9" t="s">
        <v>98</v>
      </c>
      <c r="E3" s="9" t="s">
        <v>99</v>
      </c>
      <c r="G3" s="9" t="s">
        <v>95</v>
      </c>
      <c r="H3" s="22" t="s">
        <v>96</v>
      </c>
      <c r="I3" s="9" t="s">
        <v>97</v>
      </c>
      <c r="J3" s="9" t="s">
        <v>98</v>
      </c>
      <c r="K3" s="9" t="s">
        <v>99</v>
      </c>
      <c r="N3" s="9" t="s">
        <v>82</v>
      </c>
      <c r="O3" s="9" t="s">
        <v>82</v>
      </c>
      <c r="Q3" s="9" t="s">
        <v>72</v>
      </c>
      <c r="R3" s="9" t="s">
        <v>71</v>
      </c>
    </row>
    <row r="4" spans="1:18" x14ac:dyDescent="0.25">
      <c r="A4" s="9">
        <v>10</v>
      </c>
      <c r="B4" s="23">
        <v>98.611800000000002</v>
      </c>
      <c r="C4" s="23">
        <v>152.77500000000001</v>
      </c>
      <c r="D4" s="23">
        <v>220.83699999999999</v>
      </c>
      <c r="E4" s="23">
        <v>236.10900000000001</v>
      </c>
      <c r="G4" s="9">
        <v>10</v>
      </c>
      <c r="H4" s="24">
        <v>55.386600000000001</v>
      </c>
      <c r="I4" s="20">
        <v>94.141999999999996</v>
      </c>
      <c r="J4" s="20">
        <v>102.425</v>
      </c>
      <c r="K4" s="20">
        <v>85.8155</v>
      </c>
      <c r="N4" s="23">
        <f t="shared" ref="N4:N23" si="0">SUM(B4:C4)</f>
        <v>251.38679999999999</v>
      </c>
      <c r="O4" s="24">
        <f>SUM(H4:I4)</f>
        <v>149.52859999999998</v>
      </c>
      <c r="Q4" s="21">
        <f>N4/N$24*100</f>
        <v>8.8816975786758228</v>
      </c>
      <c r="R4" s="21">
        <f>O4/O$24*100</f>
        <v>2.1485843733310204</v>
      </c>
    </row>
    <row r="5" spans="1:18" x14ac:dyDescent="0.25">
      <c r="A5" s="9">
        <v>20</v>
      </c>
      <c r="B5" s="23">
        <v>112.577</v>
      </c>
      <c r="C5" s="23">
        <v>197.30199999999999</v>
      </c>
      <c r="D5" s="23">
        <v>262.57900000000001</v>
      </c>
      <c r="E5" s="23">
        <v>261.185</v>
      </c>
      <c r="G5" s="9">
        <v>20</v>
      </c>
      <c r="H5" s="24">
        <v>187.67400000000001</v>
      </c>
      <c r="I5" s="20">
        <v>292.86700000000002</v>
      </c>
      <c r="J5" s="20">
        <v>400.82799999999997</v>
      </c>
      <c r="K5" s="20">
        <v>414.64800000000002</v>
      </c>
      <c r="N5" s="23">
        <f t="shared" si="0"/>
        <v>309.87900000000002</v>
      </c>
      <c r="O5" s="24">
        <f t="shared" ref="O5:O23" si="1">SUM(H5:I5)</f>
        <v>480.54100000000005</v>
      </c>
      <c r="Q5" s="21">
        <f>N5/N$24*100+Q4</f>
        <v>19.829971569125938</v>
      </c>
      <c r="R5" s="21">
        <f>O5/O$24*100+R4</f>
        <v>9.0535034546630335</v>
      </c>
    </row>
    <row r="6" spans="1:18" x14ac:dyDescent="0.25">
      <c r="A6" s="9">
        <v>30</v>
      </c>
      <c r="B6" s="23">
        <v>69.587100000000007</v>
      </c>
      <c r="C6" s="23">
        <v>123.761</v>
      </c>
      <c r="D6" s="23">
        <v>161.25700000000001</v>
      </c>
      <c r="E6" s="23">
        <v>193.20099999999999</v>
      </c>
      <c r="G6" s="9">
        <v>30</v>
      </c>
      <c r="H6" s="24">
        <v>217.536</v>
      </c>
      <c r="I6" s="20">
        <v>322.70699999999999</v>
      </c>
      <c r="J6" s="20">
        <v>419.596</v>
      </c>
      <c r="K6" s="20">
        <v>425.13200000000001</v>
      </c>
      <c r="N6" s="23">
        <f t="shared" si="0"/>
        <v>193.34809999999999</v>
      </c>
      <c r="O6" s="24">
        <f t="shared" si="1"/>
        <v>540.24299999999994</v>
      </c>
      <c r="Q6" s="21">
        <f t="shared" ref="Q6:R21" si="2">N6/N$24*100+Q5</f>
        <v>26.661115255316187</v>
      </c>
      <c r="R6" s="21">
        <f t="shared" si="2"/>
        <v>16.816283736170853</v>
      </c>
    </row>
    <row r="7" spans="1:18" x14ac:dyDescent="0.25">
      <c r="A7" s="9">
        <v>40</v>
      </c>
      <c r="B7" s="23">
        <v>47.441400000000002</v>
      </c>
      <c r="C7" s="23">
        <v>72.449100000000001</v>
      </c>
      <c r="D7" s="23">
        <v>96.0488</v>
      </c>
      <c r="E7" s="23">
        <v>202.999</v>
      </c>
      <c r="G7" s="9">
        <v>40</v>
      </c>
      <c r="H7" s="24">
        <v>208.66399999999999</v>
      </c>
      <c r="I7" s="20">
        <v>297.29199999999997</v>
      </c>
      <c r="J7" s="20">
        <v>388.6</v>
      </c>
      <c r="K7" s="20">
        <v>435.61700000000002</v>
      </c>
      <c r="N7" s="23">
        <f t="shared" si="0"/>
        <v>119.8905</v>
      </c>
      <c r="O7" s="24">
        <f t="shared" si="1"/>
        <v>505.95599999999996</v>
      </c>
      <c r="Q7" s="21">
        <f>N7/N$24*100+Q6</f>
        <v>30.896942926284723</v>
      </c>
      <c r="R7" s="21">
        <f t="shared" si="2"/>
        <v>24.086392298633616</v>
      </c>
    </row>
    <row r="8" spans="1:18" x14ac:dyDescent="0.25">
      <c r="A8" s="9">
        <v>50</v>
      </c>
      <c r="B8" s="23">
        <v>39.181600000000003</v>
      </c>
      <c r="C8" s="23">
        <v>55.842500000000001</v>
      </c>
      <c r="D8" s="23">
        <v>110.01600000000001</v>
      </c>
      <c r="E8" s="23">
        <v>135.01</v>
      </c>
      <c r="G8" s="9">
        <v>50</v>
      </c>
      <c r="H8" s="24">
        <v>368.63400000000001</v>
      </c>
      <c r="I8" s="20">
        <v>540.24300000000005</v>
      </c>
      <c r="J8" s="20">
        <v>706.38099999999997</v>
      </c>
      <c r="K8" s="20">
        <v>772.81899999999996</v>
      </c>
      <c r="N8" s="23">
        <f t="shared" si="0"/>
        <v>95.024100000000004</v>
      </c>
      <c r="O8" s="24">
        <f t="shared" si="1"/>
        <v>908.87700000000007</v>
      </c>
      <c r="Q8" s="21">
        <f t="shared" si="2"/>
        <v>34.254220710503503</v>
      </c>
      <c r="R8" s="21">
        <f t="shared" si="2"/>
        <v>37.146094051207896</v>
      </c>
    </row>
    <row r="9" spans="1:18" x14ac:dyDescent="0.25">
      <c r="A9" s="9">
        <v>60</v>
      </c>
      <c r="B9" s="23">
        <v>153.14400000000001</v>
      </c>
      <c r="C9" s="23">
        <v>233.70099999999999</v>
      </c>
      <c r="D9" s="23">
        <v>319.80500000000001</v>
      </c>
      <c r="E9" s="23">
        <v>375.36500000000001</v>
      </c>
      <c r="G9" s="9">
        <v>60</v>
      </c>
      <c r="H9" s="24">
        <v>329.22500000000002</v>
      </c>
      <c r="I9" s="20">
        <v>423.41</v>
      </c>
      <c r="J9" s="20">
        <v>545.23500000000001</v>
      </c>
      <c r="K9" s="20">
        <v>592.27300000000002</v>
      </c>
      <c r="N9" s="23">
        <f t="shared" si="0"/>
        <v>386.84500000000003</v>
      </c>
      <c r="O9" s="24">
        <f t="shared" si="1"/>
        <v>752.63499999999999</v>
      </c>
      <c r="Q9" s="21">
        <f t="shared" si="2"/>
        <v>47.921765306412475</v>
      </c>
      <c r="R9" s="21">
        <f t="shared" si="2"/>
        <v>47.960746230269244</v>
      </c>
    </row>
    <row r="10" spans="1:18" x14ac:dyDescent="0.25">
      <c r="A10" s="9">
        <v>70</v>
      </c>
      <c r="B10" s="23">
        <v>99.046700000000001</v>
      </c>
      <c r="C10" s="23">
        <v>139.33199999999999</v>
      </c>
      <c r="D10" s="23">
        <v>211.55</v>
      </c>
      <c r="E10" s="23">
        <v>275.43700000000001</v>
      </c>
      <c r="G10" s="9">
        <v>70</v>
      </c>
      <c r="H10" s="24">
        <v>259.452</v>
      </c>
      <c r="I10" s="20">
        <v>389.625</v>
      </c>
      <c r="J10" s="20">
        <v>519.71</v>
      </c>
      <c r="K10" s="20">
        <v>572.28499999999997</v>
      </c>
      <c r="N10" s="23">
        <f t="shared" si="0"/>
        <v>238.37869999999998</v>
      </c>
      <c r="O10" s="24">
        <f t="shared" si="1"/>
        <v>649.077</v>
      </c>
      <c r="Q10" s="21">
        <f t="shared" si="2"/>
        <v>56.343876262906171</v>
      </c>
      <c r="R10" s="21">
        <f t="shared" si="2"/>
        <v>57.287368022278123</v>
      </c>
    </row>
    <row r="11" spans="1:18" x14ac:dyDescent="0.25">
      <c r="A11" s="9">
        <v>80</v>
      </c>
      <c r="B11" s="23">
        <v>63.015099999999997</v>
      </c>
      <c r="C11" s="23">
        <v>132.46100000000001</v>
      </c>
      <c r="D11" s="23">
        <v>210.232</v>
      </c>
      <c r="E11" s="23">
        <v>271.33600000000001</v>
      </c>
      <c r="G11" s="9">
        <v>80</v>
      </c>
      <c r="H11" s="24">
        <v>203.52</v>
      </c>
      <c r="I11" s="20">
        <v>305.94499999999999</v>
      </c>
      <c r="J11" s="20">
        <v>400.13099999999997</v>
      </c>
      <c r="K11" s="20">
        <v>444.40100000000001</v>
      </c>
      <c r="N11" s="23">
        <f t="shared" si="0"/>
        <v>195.4761</v>
      </c>
      <c r="O11" s="24">
        <f t="shared" si="1"/>
        <v>509.46500000000003</v>
      </c>
      <c r="Q11" s="21">
        <f t="shared" si="2"/>
        <v>63.250203898482077</v>
      </c>
      <c r="R11" s="21">
        <f t="shared" si="2"/>
        <v>64.607897591598558</v>
      </c>
    </row>
    <row r="12" spans="1:18" x14ac:dyDescent="0.25">
      <c r="A12" s="9">
        <v>90</v>
      </c>
      <c r="B12" s="23">
        <v>58.924700000000001</v>
      </c>
      <c r="C12" s="23">
        <v>110.304</v>
      </c>
      <c r="D12" s="23">
        <v>164.47</v>
      </c>
      <c r="E12" s="23">
        <v>175.58099999999999</v>
      </c>
      <c r="G12" s="9">
        <v>90</v>
      </c>
      <c r="H12" s="24">
        <v>133.791</v>
      </c>
      <c r="I12" s="20">
        <v>222.33099999999999</v>
      </c>
      <c r="J12" s="20">
        <v>297.161</v>
      </c>
      <c r="K12" s="20">
        <v>311.024</v>
      </c>
      <c r="N12" s="23">
        <f t="shared" si="0"/>
        <v>169.2287</v>
      </c>
      <c r="O12" s="24">
        <f t="shared" si="1"/>
        <v>356.12199999999996</v>
      </c>
      <c r="Q12" s="21">
        <f t="shared" si="2"/>
        <v>69.229189807974763</v>
      </c>
      <c r="R12" s="21">
        <f t="shared" si="2"/>
        <v>69.72503347195449</v>
      </c>
    </row>
    <row r="13" spans="1:18" x14ac:dyDescent="0.25">
      <c r="A13" s="9">
        <v>100</v>
      </c>
      <c r="B13" s="23">
        <v>70.103499999999997</v>
      </c>
      <c r="C13" s="23">
        <v>117.322</v>
      </c>
      <c r="D13" s="23">
        <v>172.87899999999999</v>
      </c>
      <c r="E13" s="23">
        <v>267.327</v>
      </c>
      <c r="G13" s="9">
        <v>100</v>
      </c>
      <c r="H13" s="24">
        <v>135.905</v>
      </c>
      <c r="I13" s="20">
        <v>216.184</v>
      </c>
      <c r="J13" s="20">
        <v>302.04300000000001</v>
      </c>
      <c r="K13" s="20">
        <v>321.37799999999999</v>
      </c>
      <c r="N13" s="23">
        <f t="shared" si="0"/>
        <v>187.4255</v>
      </c>
      <c r="O13" s="24">
        <f t="shared" si="1"/>
        <v>352.089</v>
      </c>
      <c r="Q13" s="21">
        <f t="shared" si="2"/>
        <v>75.85108327864269</v>
      </c>
      <c r="R13" s="21">
        <f t="shared" si="2"/>
        <v>74.784218961698571</v>
      </c>
    </row>
    <row r="14" spans="1:18" x14ac:dyDescent="0.25">
      <c r="A14" s="9">
        <v>110</v>
      </c>
      <c r="B14" s="23">
        <v>32.669499999999999</v>
      </c>
      <c r="C14" s="23">
        <v>64.624099999999999</v>
      </c>
      <c r="D14" s="23">
        <v>103.50700000000001</v>
      </c>
      <c r="E14" s="23">
        <v>111.84</v>
      </c>
      <c r="G14" s="9">
        <v>110</v>
      </c>
      <c r="H14" s="24">
        <v>138.107</v>
      </c>
      <c r="I14" s="20">
        <v>193.45</v>
      </c>
      <c r="J14" s="20">
        <v>270.983</v>
      </c>
      <c r="K14" s="20">
        <v>309.71600000000001</v>
      </c>
      <c r="N14" s="23">
        <f t="shared" si="0"/>
        <v>97.293599999999998</v>
      </c>
      <c r="O14" s="24">
        <f t="shared" si="1"/>
        <v>331.55700000000002</v>
      </c>
      <c r="Q14" s="21">
        <f t="shared" si="2"/>
        <v>79.288544320911626</v>
      </c>
      <c r="R14" s="21">
        <f t="shared" si="2"/>
        <v>79.548379055944849</v>
      </c>
    </row>
    <row r="15" spans="1:18" x14ac:dyDescent="0.25">
      <c r="A15" s="9">
        <v>120</v>
      </c>
      <c r="B15" s="23">
        <v>52.195099999999996</v>
      </c>
      <c r="C15" s="23">
        <v>92.463899999999995</v>
      </c>
      <c r="D15" s="23">
        <v>123.024</v>
      </c>
      <c r="E15" s="23">
        <v>124.408</v>
      </c>
      <c r="G15" s="9">
        <v>120</v>
      </c>
      <c r="H15" s="24">
        <v>98.741200000000006</v>
      </c>
      <c r="I15" s="20">
        <v>170.715</v>
      </c>
      <c r="J15" s="20">
        <v>234.40700000000001</v>
      </c>
      <c r="K15" s="20">
        <v>253.85</v>
      </c>
      <c r="N15" s="23">
        <f t="shared" si="0"/>
        <v>144.65899999999999</v>
      </c>
      <c r="O15" s="24">
        <f t="shared" si="1"/>
        <v>269.45620000000002</v>
      </c>
      <c r="Q15" s="21">
        <f t="shared" si="2"/>
        <v>84.399462992988546</v>
      </c>
      <c r="R15" s="21">
        <f t="shared" si="2"/>
        <v>83.420209465760479</v>
      </c>
    </row>
    <row r="16" spans="1:18" x14ac:dyDescent="0.25">
      <c r="A16" s="9">
        <v>130</v>
      </c>
      <c r="B16" s="23">
        <v>30.038499999999999</v>
      </c>
      <c r="C16" s="23">
        <v>34.210500000000003</v>
      </c>
      <c r="D16" s="23">
        <v>31.4328</v>
      </c>
      <c r="E16" s="23">
        <v>80.042900000000003</v>
      </c>
      <c r="G16" s="9">
        <v>130</v>
      </c>
      <c r="H16" s="24">
        <v>62.252699999999997</v>
      </c>
      <c r="I16" s="20">
        <v>98.305300000000003</v>
      </c>
      <c r="J16" s="20">
        <v>153.60499999999999</v>
      </c>
      <c r="K16" s="20">
        <v>142.46600000000001</v>
      </c>
      <c r="N16" s="23">
        <f t="shared" si="0"/>
        <v>64.248999999999995</v>
      </c>
      <c r="O16" s="24">
        <f t="shared" si="1"/>
        <v>160.55799999999999</v>
      </c>
      <c r="Q16" s="21">
        <f t="shared" si="2"/>
        <v>86.669431773100882</v>
      </c>
      <c r="R16" s="21">
        <f t="shared" si="2"/>
        <v>85.727275871874639</v>
      </c>
    </row>
    <row r="17" spans="1:18" x14ac:dyDescent="0.25">
      <c r="A17" s="9">
        <v>140</v>
      </c>
      <c r="B17" s="23">
        <v>25.9453</v>
      </c>
      <c r="C17" s="23">
        <v>60.669600000000003</v>
      </c>
      <c r="D17" s="23">
        <v>109.285</v>
      </c>
      <c r="E17" s="23">
        <v>107.89100000000001</v>
      </c>
      <c r="G17" s="9">
        <v>140</v>
      </c>
      <c r="H17" s="24">
        <v>22.8216</v>
      </c>
      <c r="I17" s="20">
        <v>53.2941</v>
      </c>
      <c r="J17" s="20">
        <v>64.345299999999995</v>
      </c>
      <c r="K17" s="20">
        <v>72.780799999999999</v>
      </c>
      <c r="N17" s="23">
        <f t="shared" si="0"/>
        <v>86.614900000000006</v>
      </c>
      <c r="O17" s="24">
        <f t="shared" si="1"/>
        <v>76.115700000000004</v>
      </c>
      <c r="Q17" s="21">
        <f t="shared" si="2"/>
        <v>89.729605766354496</v>
      </c>
      <c r="R17" s="21">
        <f t="shared" si="2"/>
        <v>86.820986396718396</v>
      </c>
    </row>
    <row r="18" spans="1:18" x14ac:dyDescent="0.25">
      <c r="A18" s="9">
        <v>150</v>
      </c>
      <c r="B18" s="23">
        <v>3.7887900000000001</v>
      </c>
      <c r="C18" s="23">
        <v>1.01922</v>
      </c>
      <c r="D18" s="23">
        <v>0</v>
      </c>
      <c r="E18" s="23">
        <v>9.3523899999999998</v>
      </c>
      <c r="G18" s="9">
        <v>150</v>
      </c>
      <c r="H18" s="24">
        <v>66.590400000000002</v>
      </c>
      <c r="I18" s="20">
        <v>124.723</v>
      </c>
      <c r="J18" s="20">
        <v>152.36199999999999</v>
      </c>
      <c r="K18" s="20">
        <v>160.71100000000001</v>
      </c>
      <c r="N18" s="23">
        <f t="shared" si="0"/>
        <v>4.8080100000000003</v>
      </c>
      <c r="O18" s="24">
        <f t="shared" si="1"/>
        <v>191.3134</v>
      </c>
      <c r="Q18" s="21">
        <f t="shared" si="2"/>
        <v>89.899476621845906</v>
      </c>
      <c r="R18" s="21">
        <f t="shared" si="2"/>
        <v>89.569978774422907</v>
      </c>
    </row>
    <row r="19" spans="1:18" x14ac:dyDescent="0.25">
      <c r="A19" s="9">
        <v>160</v>
      </c>
      <c r="B19" s="23">
        <v>37.211100000000002</v>
      </c>
      <c r="C19" s="23">
        <v>59.432899999999997</v>
      </c>
      <c r="D19" s="23">
        <v>74.710400000000007</v>
      </c>
      <c r="E19" s="23">
        <v>112.21</v>
      </c>
      <c r="G19" s="9">
        <v>160</v>
      </c>
      <c r="H19" s="24">
        <v>74.328400000000002</v>
      </c>
      <c r="I19" s="20">
        <v>110.22799999999999</v>
      </c>
      <c r="J19" s="20">
        <v>160.05699999999999</v>
      </c>
      <c r="K19" s="20">
        <v>173.98500000000001</v>
      </c>
      <c r="N19" s="23">
        <f t="shared" si="0"/>
        <v>96.644000000000005</v>
      </c>
      <c r="O19" s="24">
        <f t="shared" si="1"/>
        <v>184.5564</v>
      </c>
      <c r="Q19" s="21">
        <f t="shared" si="2"/>
        <v>93.313986774302379</v>
      </c>
      <c r="R19" s="21">
        <f t="shared" si="2"/>
        <v>92.221879461236199</v>
      </c>
    </row>
    <row r="20" spans="1:18" x14ac:dyDescent="0.25">
      <c r="A20" s="9">
        <v>170</v>
      </c>
      <c r="B20" s="23">
        <v>17.8432</v>
      </c>
      <c r="C20" s="23">
        <v>20.620899999999999</v>
      </c>
      <c r="D20" s="23">
        <v>26.176400000000001</v>
      </c>
      <c r="E20" s="23">
        <v>60.8979</v>
      </c>
      <c r="G20" s="9">
        <v>170</v>
      </c>
      <c r="H20" s="24">
        <v>46.0792</v>
      </c>
      <c r="I20" s="20">
        <v>95.885800000000003</v>
      </c>
      <c r="J20" s="20">
        <v>137.43100000000001</v>
      </c>
      <c r="K20" s="20">
        <v>134.59800000000001</v>
      </c>
      <c r="N20" s="23">
        <f t="shared" si="0"/>
        <v>38.464100000000002</v>
      </c>
      <c r="O20" s="24">
        <f t="shared" si="1"/>
        <v>141.965</v>
      </c>
      <c r="Q20" s="21">
        <f t="shared" si="2"/>
        <v>94.672954324849755</v>
      </c>
      <c r="R20" s="21">
        <f t="shared" si="2"/>
        <v>94.261782065553618</v>
      </c>
    </row>
    <row r="21" spans="1:18" x14ac:dyDescent="0.25">
      <c r="A21" s="9">
        <v>180</v>
      </c>
      <c r="B21" s="23">
        <v>5.4032400000000003</v>
      </c>
      <c r="C21" s="23">
        <v>4.0143800000000001</v>
      </c>
      <c r="D21" s="23">
        <v>4.0306899999999999</v>
      </c>
      <c r="E21" s="23">
        <v>4.0198099999999997</v>
      </c>
      <c r="G21" s="9">
        <v>180</v>
      </c>
      <c r="H21" s="24">
        <v>50.961799999999997</v>
      </c>
      <c r="I21" s="20">
        <v>111.863</v>
      </c>
      <c r="J21" s="20">
        <v>145.03800000000001</v>
      </c>
      <c r="K21" s="20">
        <v>147.89400000000001</v>
      </c>
      <c r="N21" s="23">
        <f t="shared" si="0"/>
        <v>9.4176199999999994</v>
      </c>
      <c r="O21" s="24">
        <f t="shared" si="1"/>
        <v>162.82479999999998</v>
      </c>
      <c r="Q21" s="21">
        <f t="shared" si="2"/>
        <v>95.005686404461287</v>
      </c>
      <c r="R21" s="21">
        <f t="shared" si="2"/>
        <v>96.601420240931091</v>
      </c>
    </row>
    <row r="22" spans="1:18" x14ac:dyDescent="0.25">
      <c r="A22" s="9">
        <v>190</v>
      </c>
      <c r="B22" s="23">
        <v>42.975900000000003</v>
      </c>
      <c r="C22" s="23">
        <v>90.210700000000003</v>
      </c>
      <c r="D22" s="23">
        <v>95.766099999999994</v>
      </c>
      <c r="E22" s="23">
        <v>154.096</v>
      </c>
      <c r="G22" s="9">
        <v>190</v>
      </c>
      <c r="H22" s="24">
        <v>80.932900000000004</v>
      </c>
      <c r="I22" s="20">
        <v>150.095</v>
      </c>
      <c r="J22" s="20">
        <v>188.82900000000001</v>
      </c>
      <c r="K22" s="20">
        <v>227.62799999999999</v>
      </c>
      <c r="N22" s="23">
        <f t="shared" si="0"/>
        <v>133.1866</v>
      </c>
      <c r="O22" s="24">
        <f t="shared" si="1"/>
        <v>231.02789999999999</v>
      </c>
      <c r="Q22" s="21">
        <f t="shared" ref="Q22:R23" si="3">N22/N$24*100+Q21</f>
        <v>99.711275968957381</v>
      </c>
      <c r="R22" s="21">
        <f t="shared" si="3"/>
        <v>99.921072372653597</v>
      </c>
    </row>
    <row r="23" spans="1:18" x14ac:dyDescent="0.25">
      <c r="A23" s="9">
        <v>200</v>
      </c>
      <c r="B23" s="23">
        <v>4</v>
      </c>
      <c r="C23" s="23">
        <v>4.1720199999999998</v>
      </c>
      <c r="D23" s="23">
        <v>6.9524600000000003</v>
      </c>
      <c r="E23" s="23">
        <v>6.9443000000000001</v>
      </c>
      <c r="G23" s="9">
        <v>200</v>
      </c>
      <c r="H23" s="24">
        <v>5.4928900000000001</v>
      </c>
      <c r="I23" s="20">
        <v>0</v>
      </c>
      <c r="J23" s="20">
        <v>0</v>
      </c>
      <c r="K23" s="20">
        <v>8.2611299999999996</v>
      </c>
      <c r="N23" s="23">
        <f t="shared" si="0"/>
        <v>8.1720199999999998</v>
      </c>
      <c r="O23" s="24">
        <f t="shared" si="1"/>
        <v>5.4928900000000001</v>
      </c>
      <c r="Q23" s="1">
        <f t="shared" si="3"/>
        <v>99.999999999999943</v>
      </c>
      <c r="R23" s="1">
        <f t="shared" si="3"/>
        <v>99.999999999999986</v>
      </c>
    </row>
    <row r="24" spans="1:18" x14ac:dyDescent="0.25">
      <c r="N24" s="20">
        <f t="shared" ref="N24:O24" si="4">SUM(N4:N23)</f>
        <v>2830.3913500000008</v>
      </c>
      <c r="O24" s="20">
        <f t="shared" si="4"/>
        <v>6959.4008900000017</v>
      </c>
    </row>
    <row r="26" spans="1:18" x14ac:dyDescent="0.25">
      <c r="B26" s="183" t="s">
        <v>100</v>
      </c>
      <c r="C26" s="183"/>
      <c r="D26" s="183"/>
      <c r="E26" s="183"/>
    </row>
    <row r="27" spans="1:18" ht="14.4" x14ac:dyDescent="0.25">
      <c r="A27"/>
    </row>
  </sheetData>
  <mergeCells count="3">
    <mergeCell ref="B2:E2"/>
    <mergeCell ref="H2:K2"/>
    <mergeCell ref="B26:E26"/>
  </mergeCells>
  <phoneticPr fontId="11"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14"/>
  <sheetViews>
    <sheetView workbookViewId="0">
      <selection activeCell="G13" sqref="G13"/>
    </sheetView>
  </sheetViews>
  <sheetFormatPr defaultColWidth="9" defaultRowHeight="14.4" x14ac:dyDescent="0.25"/>
  <cols>
    <col min="1" max="1" width="25.5546875" customWidth="1"/>
  </cols>
  <sheetData>
    <row r="1" spans="1:12" ht="41.4" x14ac:dyDescent="0.25">
      <c r="A1" s="95" t="s">
        <v>92</v>
      </c>
      <c r="B1" s="2" t="s">
        <v>101</v>
      </c>
    </row>
    <row r="2" spans="1:12" ht="15.6" x14ac:dyDescent="0.25">
      <c r="A2" s="8" t="s">
        <v>76</v>
      </c>
      <c r="B2" s="9" t="s">
        <v>72</v>
      </c>
      <c r="C2" s="9" t="s">
        <v>72</v>
      </c>
      <c r="D2" s="9" t="s">
        <v>71</v>
      </c>
      <c r="E2" s="9" t="s">
        <v>71</v>
      </c>
    </row>
    <row r="3" spans="1:12" ht="15.6" x14ac:dyDescent="0.25">
      <c r="A3" s="8" t="s">
        <v>73</v>
      </c>
      <c r="B3">
        <v>0.5</v>
      </c>
      <c r="C3">
        <v>1.5</v>
      </c>
      <c r="D3">
        <v>0.5</v>
      </c>
      <c r="E3">
        <v>1.5</v>
      </c>
      <c r="G3" s="9" t="s">
        <v>72</v>
      </c>
      <c r="H3" s="9" t="s">
        <v>71</v>
      </c>
      <c r="J3" s="9" t="s">
        <v>72</v>
      </c>
      <c r="K3" s="9" t="s">
        <v>71</v>
      </c>
      <c r="L3" s="9"/>
    </row>
    <row r="4" spans="1:12" x14ac:dyDescent="0.25">
      <c r="A4">
        <v>20</v>
      </c>
      <c r="B4" s="10">
        <v>139.886</v>
      </c>
      <c r="C4" s="11">
        <v>134.08699999999999</v>
      </c>
      <c r="D4" s="11">
        <v>118.96599999999999</v>
      </c>
      <c r="E4" s="12">
        <v>142.208</v>
      </c>
      <c r="G4" s="13">
        <f>AVERAGE(B4:C4)</f>
        <v>136.98649999999998</v>
      </c>
      <c r="H4" s="13">
        <f>AVERAGE(D4:E4)</f>
        <v>130.58699999999999</v>
      </c>
      <c r="J4" s="21">
        <f>G4/G$14*100</f>
        <v>33.338229100741628</v>
      </c>
      <c r="K4" s="21">
        <f>H4/H$14*100</f>
        <v>33.860549103721091</v>
      </c>
      <c r="L4" s="21"/>
    </row>
    <row r="5" spans="1:12" x14ac:dyDescent="0.25">
      <c r="A5">
        <v>40</v>
      </c>
      <c r="B5" s="14">
        <v>55.542900000000003</v>
      </c>
      <c r="C5" s="15">
        <v>61.8035</v>
      </c>
      <c r="D5" s="15">
        <v>69.827600000000004</v>
      </c>
      <c r="E5" s="16">
        <v>70.802199999999999</v>
      </c>
      <c r="G5" s="13">
        <f t="shared" ref="G5:G13" si="0">AVERAGE(B5:C5)</f>
        <v>58.673200000000001</v>
      </c>
      <c r="H5" s="13">
        <f t="shared" ref="H5:H13" si="1">AVERAGE(D5:E5)</f>
        <v>70.314899999999994</v>
      </c>
      <c r="J5" s="21">
        <f>G5/G$14*100+J4</f>
        <v>47.6174506566879</v>
      </c>
      <c r="K5" s="21">
        <f>H5/H$14*100+K4</f>
        <v>52.092847297057624</v>
      </c>
      <c r="L5" s="21"/>
    </row>
    <row r="6" spans="1:12" x14ac:dyDescent="0.25">
      <c r="A6">
        <v>60</v>
      </c>
      <c r="B6" s="14">
        <v>45.257100000000001</v>
      </c>
      <c r="C6" s="15">
        <v>48.6492</v>
      </c>
      <c r="D6" s="15">
        <v>46.551699999999997</v>
      </c>
      <c r="E6" s="16">
        <v>44.181199999999997</v>
      </c>
      <c r="G6" s="13">
        <f t="shared" si="0"/>
        <v>46.953150000000001</v>
      </c>
      <c r="H6" s="13">
        <f t="shared" si="1"/>
        <v>45.36645</v>
      </c>
      <c r="J6" s="21">
        <f t="shared" ref="J6:J13" si="2">G6/G$14*100+J5</f>
        <v>59.044378651063163</v>
      </c>
      <c r="K6" s="21">
        <f t="shared" ref="K6:K13" si="3">H6/H$14*100+K5</f>
        <v>63.856138496690875</v>
      </c>
      <c r="L6" s="21"/>
    </row>
    <row r="7" spans="1:12" x14ac:dyDescent="0.25">
      <c r="A7">
        <v>80</v>
      </c>
      <c r="B7" s="14">
        <v>43.2</v>
      </c>
      <c r="C7" s="15">
        <v>36.693100000000001</v>
      </c>
      <c r="D7" s="15">
        <v>43.965499999999999</v>
      </c>
      <c r="E7" s="16">
        <v>33.7881</v>
      </c>
      <c r="G7" s="13">
        <f t="shared" si="0"/>
        <v>39.946550000000002</v>
      </c>
      <c r="H7" s="13">
        <f t="shared" si="1"/>
        <v>38.876800000000003</v>
      </c>
      <c r="J7" s="21">
        <f t="shared" si="2"/>
        <v>68.766119375033995</v>
      </c>
      <c r="K7" s="21">
        <f t="shared" si="3"/>
        <v>73.936696250491366</v>
      </c>
      <c r="L7" s="21"/>
    </row>
    <row r="8" spans="1:12" x14ac:dyDescent="0.25">
      <c r="A8">
        <v>100</v>
      </c>
      <c r="B8" s="14">
        <v>34.971400000000003</v>
      </c>
      <c r="C8" s="15">
        <v>28.3751</v>
      </c>
      <c r="D8" s="15">
        <v>23.2759</v>
      </c>
      <c r="E8" s="16">
        <v>28.493400000000001</v>
      </c>
      <c r="G8" s="13">
        <f t="shared" si="0"/>
        <v>31.673250000000003</v>
      </c>
      <c r="H8" s="13">
        <f t="shared" si="1"/>
        <v>25.884650000000001</v>
      </c>
      <c r="J8" s="21">
        <f t="shared" si="2"/>
        <v>76.474397671545432</v>
      </c>
      <c r="K8" s="21">
        <f t="shared" si="3"/>
        <v>80.648455172571161</v>
      </c>
      <c r="L8" s="21"/>
    </row>
    <row r="9" spans="1:12" x14ac:dyDescent="0.25">
      <c r="A9">
        <v>120</v>
      </c>
      <c r="B9" s="14">
        <v>27.7714</v>
      </c>
      <c r="C9" s="15">
        <v>24.858599999999999</v>
      </c>
      <c r="D9" s="15">
        <v>25</v>
      </c>
      <c r="E9" s="16">
        <v>18.1143</v>
      </c>
      <c r="G9" s="13">
        <f t="shared" si="0"/>
        <v>26.314999999999998</v>
      </c>
      <c r="H9" s="13">
        <f t="shared" si="1"/>
        <v>21.55715</v>
      </c>
      <c r="J9" s="21">
        <f t="shared" si="2"/>
        <v>82.878645526523954</v>
      </c>
      <c r="K9" s="21">
        <f t="shared" si="3"/>
        <v>86.23811521615346</v>
      </c>
      <c r="L9" s="21"/>
    </row>
    <row r="10" spans="1:12" x14ac:dyDescent="0.25">
      <c r="A10">
        <v>140</v>
      </c>
      <c r="B10" s="14">
        <v>26.742899999999999</v>
      </c>
      <c r="C10" s="15">
        <v>15.3337</v>
      </c>
      <c r="D10" s="15">
        <v>16.379300000000001</v>
      </c>
      <c r="E10" s="16">
        <v>11.816700000000001</v>
      </c>
      <c r="G10" s="13">
        <f t="shared" si="0"/>
        <v>21.0383</v>
      </c>
      <c r="H10" s="13">
        <f t="shared" si="1"/>
        <v>14.098000000000001</v>
      </c>
      <c r="J10" s="21">
        <f t="shared" si="2"/>
        <v>87.998709659048927</v>
      </c>
      <c r="K10" s="21">
        <f t="shared" si="3"/>
        <v>89.893655363827122</v>
      </c>
      <c r="L10" s="21"/>
    </row>
    <row r="11" spans="1:12" x14ac:dyDescent="0.25">
      <c r="A11">
        <v>160</v>
      </c>
      <c r="B11" s="14">
        <v>22.628599999999999</v>
      </c>
      <c r="C11" s="15">
        <v>20.3002</v>
      </c>
      <c r="D11" s="15">
        <v>12.930999999999999</v>
      </c>
      <c r="E11" s="16">
        <v>12.6092</v>
      </c>
      <c r="G11" s="13">
        <f t="shared" si="0"/>
        <v>21.464399999999998</v>
      </c>
      <c r="H11" s="13">
        <f t="shared" si="1"/>
        <v>12.770099999999999</v>
      </c>
      <c r="J11" s="21">
        <f t="shared" si="2"/>
        <v>93.222473202974484</v>
      </c>
      <c r="K11" s="21">
        <f t="shared" si="3"/>
        <v>93.204877752804805</v>
      </c>
      <c r="L11" s="21"/>
    </row>
    <row r="12" spans="1:12" x14ac:dyDescent="0.25">
      <c r="A12">
        <v>180</v>
      </c>
      <c r="B12" s="14">
        <v>16.457100000000001</v>
      </c>
      <c r="C12" s="15">
        <v>11.938700000000001</v>
      </c>
      <c r="D12" s="15">
        <v>11.206899999999999</v>
      </c>
      <c r="E12" s="16">
        <v>11.423999999999999</v>
      </c>
      <c r="G12" s="13">
        <f t="shared" si="0"/>
        <v>14.197900000000001</v>
      </c>
      <c r="H12" s="13">
        <f t="shared" si="1"/>
        <v>11.315449999999998</v>
      </c>
      <c r="J12" s="21">
        <f t="shared" si="2"/>
        <v>96.677797946284372</v>
      </c>
      <c r="K12" s="21">
        <f t="shared" si="3"/>
        <v>96.138916748690306</v>
      </c>
      <c r="L12" s="21"/>
    </row>
    <row r="13" spans="1:12" x14ac:dyDescent="0.25">
      <c r="A13">
        <v>200</v>
      </c>
      <c r="B13" s="17">
        <v>16.457100000000001</v>
      </c>
      <c r="C13" s="18">
        <v>10.8447</v>
      </c>
      <c r="D13" s="18">
        <v>15.517200000000001</v>
      </c>
      <c r="E13" s="19">
        <v>14.264200000000001</v>
      </c>
      <c r="G13" s="13">
        <f t="shared" si="0"/>
        <v>13.6509</v>
      </c>
      <c r="H13" s="13">
        <f t="shared" si="1"/>
        <v>14.890700000000001</v>
      </c>
      <c r="J13" s="21">
        <f t="shared" si="2"/>
        <v>99.999999999999986</v>
      </c>
      <c r="K13" s="21">
        <f t="shared" si="3"/>
        <v>100</v>
      </c>
      <c r="L13" s="21"/>
    </row>
    <row r="14" spans="1:12" x14ac:dyDescent="0.25">
      <c r="G14" s="20">
        <f>SUM(G4:G13)</f>
        <v>410.89914999999996</v>
      </c>
      <c r="H14" s="20">
        <f>SUM(H4:H13)</f>
        <v>385.66120000000001</v>
      </c>
    </row>
  </sheetData>
  <phoneticPr fontId="11" type="noConversion"/>
  <pageMargins left="0.7" right="0.7"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35"/>
  <sheetViews>
    <sheetView zoomScale="85" zoomScaleNormal="85" workbookViewId="0">
      <selection activeCell="H14" sqref="H14"/>
    </sheetView>
  </sheetViews>
  <sheetFormatPr defaultColWidth="8.88671875" defaultRowHeight="13.8" x14ac:dyDescent="0.25"/>
  <cols>
    <col min="1" max="1" width="25.21875" style="1" customWidth="1"/>
    <col min="2" max="2" width="24.109375" style="1" customWidth="1"/>
    <col min="3" max="3" width="8.88671875" style="1"/>
    <col min="4" max="6" width="8.88671875" style="96"/>
    <col min="7" max="7" width="8.21875" style="96" bestFit="1" customWidth="1"/>
    <col min="8" max="9" width="8.88671875" style="96"/>
    <col min="10" max="11" width="8.88671875" style="1"/>
    <col min="12" max="12" width="9.44140625" style="1" customWidth="1"/>
    <col min="13" max="16384" width="8.88671875" style="1"/>
  </cols>
  <sheetData>
    <row r="1" spans="1:11" ht="27.6" x14ac:dyDescent="0.25">
      <c r="A1" s="95" t="s">
        <v>102</v>
      </c>
      <c r="B1" s="3" t="s">
        <v>103</v>
      </c>
    </row>
    <row r="2" spans="1:11" x14ac:dyDescent="0.25">
      <c r="B2" s="1" t="s">
        <v>104</v>
      </c>
      <c r="C2" s="1">
        <v>8</v>
      </c>
      <c r="D2" s="96">
        <v>15</v>
      </c>
      <c r="E2" s="96">
        <v>22</v>
      </c>
      <c r="F2" s="96">
        <v>40</v>
      </c>
      <c r="G2" s="96" t="s">
        <v>74</v>
      </c>
    </row>
    <row r="3" spans="1:11" x14ac:dyDescent="0.25">
      <c r="B3" s="1">
        <v>20</v>
      </c>
      <c r="C3" s="1">
        <v>36.840000000000003</v>
      </c>
      <c r="D3" s="96">
        <v>9.2100000000000009</v>
      </c>
      <c r="E3" s="96">
        <v>12.36</v>
      </c>
      <c r="F3" s="96">
        <v>38.01</v>
      </c>
      <c r="G3" s="100">
        <f>AVERAGE(C3:F3)</f>
        <v>24.105</v>
      </c>
      <c r="I3" s="96">
        <v>20</v>
      </c>
      <c r="J3" s="4">
        <v>24.105</v>
      </c>
      <c r="K3" s="4">
        <f>J3/$J$13*100</f>
        <v>43.058098512928147</v>
      </c>
    </row>
    <row r="4" spans="1:11" x14ac:dyDescent="0.25">
      <c r="B4" s="1">
        <v>40</v>
      </c>
      <c r="C4" s="4">
        <v>12.72</v>
      </c>
      <c r="D4" s="97">
        <v>8.11</v>
      </c>
      <c r="E4" s="97">
        <v>3.59</v>
      </c>
      <c r="F4" s="97">
        <v>5.94</v>
      </c>
      <c r="G4" s="100">
        <f t="shared" ref="G4:G17" si="0">AVERAGE(C4:F4)</f>
        <v>7.59</v>
      </c>
      <c r="I4" s="96">
        <v>40</v>
      </c>
      <c r="J4" s="4">
        <v>7.59</v>
      </c>
      <c r="K4" s="4">
        <f>J4/$J$13*100+K3</f>
        <v>56.615906756575711</v>
      </c>
    </row>
    <row r="5" spans="1:11" x14ac:dyDescent="0.25">
      <c r="B5" s="1">
        <v>60</v>
      </c>
      <c r="C5" s="4">
        <v>3.73</v>
      </c>
      <c r="D5" s="97">
        <v>3.51</v>
      </c>
      <c r="E5" s="97">
        <v>5.62</v>
      </c>
      <c r="F5" s="97">
        <v>8.59</v>
      </c>
      <c r="G5" s="100">
        <f t="shared" si="0"/>
        <v>5.3624999999999998</v>
      </c>
      <c r="I5" s="96">
        <v>60</v>
      </c>
      <c r="J5" s="4">
        <v>5.3624999999999998</v>
      </c>
      <c r="K5" s="4">
        <f t="shared" ref="K5:K12" si="1">J5/$J$13*100+K4</f>
        <v>66.194793015674534</v>
      </c>
    </row>
    <row r="6" spans="1:11" x14ac:dyDescent="0.25">
      <c r="B6" s="1">
        <v>80</v>
      </c>
      <c r="C6" s="4">
        <v>3.29</v>
      </c>
      <c r="D6" s="97">
        <v>2.63</v>
      </c>
      <c r="E6" s="97">
        <v>8.09</v>
      </c>
      <c r="F6" s="97">
        <v>11.45</v>
      </c>
      <c r="G6" s="100">
        <f t="shared" si="0"/>
        <v>6.3650000000000002</v>
      </c>
      <c r="I6" s="96">
        <v>80</v>
      </c>
      <c r="J6" s="4">
        <v>6.3650000000000002</v>
      </c>
      <c r="K6" s="4">
        <f t="shared" si="1"/>
        <v>77.564417451882278</v>
      </c>
    </row>
    <row r="7" spans="1:11" x14ac:dyDescent="0.25">
      <c r="B7" s="1">
        <v>100</v>
      </c>
      <c r="C7" s="4">
        <v>3.95</v>
      </c>
      <c r="D7" s="97">
        <v>4.17</v>
      </c>
      <c r="E7" s="97">
        <v>1.3</v>
      </c>
      <c r="F7" s="97">
        <v>2.31</v>
      </c>
      <c r="G7" s="100">
        <f t="shared" si="0"/>
        <v>2.9325000000000006</v>
      </c>
      <c r="I7" s="96">
        <v>100</v>
      </c>
      <c r="J7" s="4">
        <v>2.9325000000000001</v>
      </c>
      <c r="K7" s="4">
        <f t="shared" si="1"/>
        <v>82.80266154601884</v>
      </c>
    </row>
    <row r="8" spans="1:11" x14ac:dyDescent="0.25">
      <c r="B8" s="1">
        <v>120</v>
      </c>
      <c r="C8" s="4">
        <v>6.14</v>
      </c>
      <c r="D8" s="97">
        <v>2.63</v>
      </c>
      <c r="E8" s="97">
        <v>5.09</v>
      </c>
      <c r="F8" s="97">
        <v>1.47</v>
      </c>
      <c r="G8" s="100">
        <f t="shared" si="0"/>
        <v>3.8325</v>
      </c>
      <c r="I8" s="96">
        <v>120</v>
      </c>
      <c r="J8" s="4">
        <v>3.8325</v>
      </c>
      <c r="K8" s="4">
        <f t="shared" si="1"/>
        <v>89.648550886437718</v>
      </c>
    </row>
    <row r="9" spans="1:11" x14ac:dyDescent="0.25">
      <c r="B9" s="1">
        <v>140</v>
      </c>
      <c r="C9" s="4">
        <v>2.41</v>
      </c>
      <c r="D9" s="97">
        <v>0.88</v>
      </c>
      <c r="E9" s="97">
        <v>0.73</v>
      </c>
      <c r="F9" s="97">
        <v>1.71</v>
      </c>
      <c r="G9" s="100">
        <f t="shared" si="0"/>
        <v>1.4324999999999999</v>
      </c>
      <c r="I9" s="96">
        <v>140</v>
      </c>
      <c r="J9" s="4">
        <v>1.4325000000000001</v>
      </c>
      <c r="K9" s="4">
        <f t="shared" si="1"/>
        <v>92.207386236770418</v>
      </c>
    </row>
    <row r="10" spans="1:11" x14ac:dyDescent="0.25">
      <c r="B10" s="1">
        <v>160</v>
      </c>
      <c r="C10" s="4">
        <v>1.54</v>
      </c>
      <c r="D10" s="97">
        <v>1.54</v>
      </c>
      <c r="E10" s="97">
        <v>0.77</v>
      </c>
      <c r="F10" s="97">
        <v>1.0900000000000001</v>
      </c>
      <c r="G10" s="100">
        <f t="shared" si="0"/>
        <v>1.2350000000000001</v>
      </c>
      <c r="I10" s="96">
        <v>160</v>
      </c>
      <c r="J10" s="4">
        <v>1.2350000000000001</v>
      </c>
      <c r="K10" s="4">
        <f t="shared" si="1"/>
        <v>94.413432769168935</v>
      </c>
    </row>
    <row r="11" spans="1:11" x14ac:dyDescent="0.25">
      <c r="B11" s="1">
        <v>180</v>
      </c>
      <c r="C11" s="4">
        <v>4.17</v>
      </c>
      <c r="D11" s="97">
        <v>1.75</v>
      </c>
      <c r="E11" s="97">
        <v>0.82</v>
      </c>
      <c r="F11" s="97">
        <v>1.34</v>
      </c>
      <c r="G11" s="100">
        <f t="shared" si="0"/>
        <v>2.02</v>
      </c>
      <c r="I11" s="96">
        <v>180</v>
      </c>
      <c r="J11" s="4">
        <v>2.02</v>
      </c>
      <c r="K11" s="4">
        <f t="shared" si="1"/>
        <v>98.021703210824811</v>
      </c>
    </row>
    <row r="12" spans="1:11" x14ac:dyDescent="0.25">
      <c r="B12" s="1">
        <v>200</v>
      </c>
      <c r="C12" s="4">
        <v>0.88</v>
      </c>
      <c r="D12" s="97">
        <v>0.88</v>
      </c>
      <c r="E12" s="97">
        <v>1.3</v>
      </c>
      <c r="F12" s="97">
        <v>1.37</v>
      </c>
      <c r="G12" s="100">
        <f t="shared" si="0"/>
        <v>1.1074999999999999</v>
      </c>
      <c r="I12" s="96">
        <v>200</v>
      </c>
      <c r="J12" s="4">
        <v>1.1074999999999999</v>
      </c>
      <c r="K12" s="4">
        <f t="shared" si="1"/>
        <v>100</v>
      </c>
    </row>
    <row r="13" spans="1:11" x14ac:dyDescent="0.25">
      <c r="B13" s="1">
        <v>220</v>
      </c>
      <c r="C13" s="4">
        <v>0.44</v>
      </c>
      <c r="D13" s="97">
        <v>1.32</v>
      </c>
      <c r="E13" s="97">
        <v>1.1299999999999999</v>
      </c>
      <c r="F13" s="97">
        <v>1.18</v>
      </c>
      <c r="G13" s="100">
        <f t="shared" si="0"/>
        <v>1.0174999999999998</v>
      </c>
      <c r="J13" s="4">
        <f>SUM(J3:J12)</f>
        <v>55.982500000000002</v>
      </c>
      <c r="K13" s="4"/>
    </row>
    <row r="14" spans="1:11" x14ac:dyDescent="0.25">
      <c r="B14" s="1">
        <v>240</v>
      </c>
      <c r="C14" s="4">
        <v>0.22</v>
      </c>
      <c r="D14" s="97">
        <v>0.44</v>
      </c>
      <c r="E14" s="97">
        <v>1.17</v>
      </c>
      <c r="F14" s="97">
        <v>1.21</v>
      </c>
      <c r="G14" s="100">
        <f t="shared" si="0"/>
        <v>0.76</v>
      </c>
    </row>
    <row r="15" spans="1:11" x14ac:dyDescent="0.25">
      <c r="B15" s="1">
        <v>260</v>
      </c>
      <c r="C15" s="4">
        <v>0.88</v>
      </c>
      <c r="D15" s="97">
        <v>1.54</v>
      </c>
      <c r="E15" s="97">
        <v>1.87</v>
      </c>
      <c r="F15" s="97">
        <v>1.24</v>
      </c>
      <c r="G15" s="100">
        <f t="shared" si="0"/>
        <v>1.3825000000000001</v>
      </c>
    </row>
    <row r="16" spans="1:11" x14ac:dyDescent="0.25">
      <c r="B16" s="1">
        <v>280</v>
      </c>
      <c r="C16" s="4">
        <v>0.66</v>
      </c>
      <c r="D16" s="97">
        <v>0.88</v>
      </c>
      <c r="E16" s="97">
        <v>1.26</v>
      </c>
      <c r="F16" s="97">
        <v>1.05</v>
      </c>
      <c r="G16" s="100">
        <f t="shared" si="0"/>
        <v>0.96249999999999991</v>
      </c>
    </row>
    <row r="17" spans="2:12" x14ac:dyDescent="0.25">
      <c r="B17" s="1">
        <v>300</v>
      </c>
      <c r="C17" s="4">
        <v>0.44</v>
      </c>
      <c r="D17" s="97">
        <v>2.63</v>
      </c>
      <c r="E17" s="97">
        <v>1.97</v>
      </c>
      <c r="F17" s="97">
        <v>0.64</v>
      </c>
      <c r="G17" s="100">
        <f t="shared" si="0"/>
        <v>1.42</v>
      </c>
    </row>
    <row r="21" spans="2:12" x14ac:dyDescent="0.25">
      <c r="B21" s="1">
        <v>20</v>
      </c>
      <c r="C21" s="1">
        <f>C3</f>
        <v>36.840000000000003</v>
      </c>
      <c r="D21" s="96">
        <f t="shared" ref="D21:F21" si="2">D3</f>
        <v>9.2100000000000009</v>
      </c>
      <c r="E21" s="96">
        <f t="shared" si="2"/>
        <v>12.36</v>
      </c>
      <c r="F21" s="96">
        <f t="shared" si="2"/>
        <v>38.01</v>
      </c>
      <c r="H21" s="98">
        <f>C21/C$35</f>
        <v>0.47043800280934756</v>
      </c>
      <c r="I21" s="98">
        <f t="shared" ref="I21:K35" si="3">D21/D$35</f>
        <v>0.21866096866096871</v>
      </c>
      <c r="J21" s="5">
        <f t="shared" si="3"/>
        <v>0.26258763543658381</v>
      </c>
      <c r="K21" s="5">
        <f t="shared" si="3"/>
        <v>0.48358778625954202</v>
      </c>
      <c r="L21" s="7">
        <f>AVERAGE(H21:K21)</f>
        <v>0.35881859829161056</v>
      </c>
    </row>
    <row r="22" spans="2:12" x14ac:dyDescent="0.25">
      <c r="B22" s="1">
        <v>40</v>
      </c>
      <c r="C22" s="6">
        <f>C21+C4</f>
        <v>49.56</v>
      </c>
      <c r="D22" s="99">
        <f t="shared" ref="D22:F35" si="4">D21+D4</f>
        <v>17.32</v>
      </c>
      <c r="E22" s="99">
        <f t="shared" si="4"/>
        <v>15.95</v>
      </c>
      <c r="F22" s="99">
        <f t="shared" si="4"/>
        <v>43.949999999999996</v>
      </c>
      <c r="H22" s="98">
        <f t="shared" ref="H22:H35" si="5">C22/C$35</f>
        <v>0.6328693653428682</v>
      </c>
      <c r="I22" s="98">
        <f t="shared" si="3"/>
        <v>0.41120607787274455</v>
      </c>
      <c r="J22" s="5">
        <f t="shared" si="3"/>
        <v>0.33885702145740387</v>
      </c>
      <c r="K22" s="5">
        <f t="shared" si="3"/>
        <v>0.55916030534351147</v>
      </c>
      <c r="L22" s="7">
        <f t="shared" ref="L22:L35" si="6">AVERAGE(H22:K22)</f>
        <v>0.48552319250413201</v>
      </c>
    </row>
    <row r="23" spans="2:12" x14ac:dyDescent="0.25">
      <c r="B23" s="1">
        <v>60</v>
      </c>
      <c r="C23" s="6">
        <f t="shared" ref="C23:C35" si="7">C22+C5</f>
        <v>53.29</v>
      </c>
      <c r="D23" s="99">
        <f t="shared" si="4"/>
        <v>20.83</v>
      </c>
      <c r="E23" s="99">
        <f t="shared" si="4"/>
        <v>21.57</v>
      </c>
      <c r="F23" s="99">
        <f t="shared" si="4"/>
        <v>52.539999999999992</v>
      </c>
      <c r="H23" s="98">
        <f t="shared" si="5"/>
        <v>0.68050057463925429</v>
      </c>
      <c r="I23" s="98">
        <f t="shared" si="3"/>
        <v>0.49453941120607786</v>
      </c>
      <c r="J23" s="5">
        <f t="shared" si="3"/>
        <v>0.45825366475462087</v>
      </c>
      <c r="K23" s="5">
        <f t="shared" si="3"/>
        <v>0.66844783715012712</v>
      </c>
      <c r="L23" s="7">
        <f t="shared" si="6"/>
        <v>0.57543537193752003</v>
      </c>
    </row>
    <row r="24" spans="2:12" x14ac:dyDescent="0.25">
      <c r="B24" s="1">
        <v>80</v>
      </c>
      <c r="C24" s="6">
        <f t="shared" si="7"/>
        <v>56.58</v>
      </c>
      <c r="D24" s="99">
        <f t="shared" si="4"/>
        <v>23.459999999999997</v>
      </c>
      <c r="E24" s="99">
        <f t="shared" si="4"/>
        <v>29.66</v>
      </c>
      <c r="F24" s="99">
        <f t="shared" si="4"/>
        <v>63.989999999999995</v>
      </c>
      <c r="H24" s="98">
        <f t="shared" si="5"/>
        <v>0.7225130890052357</v>
      </c>
      <c r="I24" s="98">
        <f t="shared" si="3"/>
        <v>0.55698005698005693</v>
      </c>
      <c r="J24" s="5">
        <f t="shared" si="3"/>
        <v>0.63012534523050789</v>
      </c>
      <c r="K24" s="5">
        <f t="shared" si="3"/>
        <v>0.81412213740458017</v>
      </c>
      <c r="L24" s="7">
        <f t="shared" si="6"/>
        <v>0.68093515715509523</v>
      </c>
    </row>
    <row r="25" spans="2:12" x14ac:dyDescent="0.25">
      <c r="B25" s="1">
        <v>100</v>
      </c>
      <c r="C25" s="6">
        <f t="shared" si="7"/>
        <v>60.53</v>
      </c>
      <c r="D25" s="99">
        <f t="shared" si="4"/>
        <v>27.629999999999995</v>
      </c>
      <c r="E25" s="99">
        <f t="shared" si="4"/>
        <v>30.96</v>
      </c>
      <c r="F25" s="99">
        <f t="shared" si="4"/>
        <v>66.3</v>
      </c>
      <c r="H25" s="98">
        <f t="shared" si="5"/>
        <v>0.77295364576682424</v>
      </c>
      <c r="I25" s="98">
        <f t="shared" si="3"/>
        <v>0.65598290598290587</v>
      </c>
      <c r="J25" s="5">
        <f t="shared" si="3"/>
        <v>0.65774378585086057</v>
      </c>
      <c r="K25" s="5">
        <f t="shared" si="3"/>
        <v>0.84351145038167941</v>
      </c>
      <c r="L25" s="7">
        <f t="shared" si="6"/>
        <v>0.73254794699556747</v>
      </c>
    </row>
    <row r="26" spans="2:12" x14ac:dyDescent="0.25">
      <c r="B26" s="1">
        <v>120</v>
      </c>
      <c r="C26" s="6">
        <f t="shared" si="7"/>
        <v>66.67</v>
      </c>
      <c r="D26" s="99">
        <f t="shared" si="4"/>
        <v>30.259999999999994</v>
      </c>
      <c r="E26" s="99">
        <f t="shared" si="4"/>
        <v>36.049999999999997</v>
      </c>
      <c r="F26" s="99">
        <f t="shared" si="4"/>
        <v>67.77</v>
      </c>
      <c r="H26" s="98">
        <f t="shared" si="5"/>
        <v>0.85135997956838227</v>
      </c>
      <c r="I26" s="98">
        <f t="shared" si="3"/>
        <v>0.71842355175688499</v>
      </c>
      <c r="J26" s="5">
        <f t="shared" si="3"/>
        <v>0.76588060335670283</v>
      </c>
      <c r="K26" s="5">
        <f t="shared" si="3"/>
        <v>0.86221374045801524</v>
      </c>
      <c r="L26" s="7">
        <f t="shared" si="6"/>
        <v>0.79946946878499636</v>
      </c>
    </row>
    <row r="27" spans="2:12" x14ac:dyDescent="0.25">
      <c r="B27" s="1">
        <v>140</v>
      </c>
      <c r="C27" s="6">
        <f t="shared" si="7"/>
        <v>69.08</v>
      </c>
      <c r="D27" s="99">
        <f t="shared" si="4"/>
        <v>31.139999999999993</v>
      </c>
      <c r="E27" s="99">
        <f t="shared" si="4"/>
        <v>36.779999999999994</v>
      </c>
      <c r="F27" s="99">
        <f t="shared" si="4"/>
        <v>69.47999999999999</v>
      </c>
      <c r="H27" s="98">
        <f t="shared" si="5"/>
        <v>0.88213510407355389</v>
      </c>
      <c r="I27" s="98">
        <f t="shared" si="3"/>
        <v>0.73931623931623924</v>
      </c>
      <c r="J27" s="5">
        <f t="shared" si="3"/>
        <v>0.78138942001274692</v>
      </c>
      <c r="K27" s="5">
        <f t="shared" si="3"/>
        <v>0.88396946564885492</v>
      </c>
      <c r="L27" s="7">
        <f t="shared" si="6"/>
        <v>0.82170255726284869</v>
      </c>
    </row>
    <row r="28" spans="2:12" x14ac:dyDescent="0.25">
      <c r="B28" s="1">
        <v>160</v>
      </c>
      <c r="C28" s="6">
        <f t="shared" si="7"/>
        <v>70.62</v>
      </c>
      <c r="D28" s="99">
        <f t="shared" si="4"/>
        <v>32.679999999999993</v>
      </c>
      <c r="E28" s="99">
        <f t="shared" si="4"/>
        <v>37.549999999999997</v>
      </c>
      <c r="F28" s="99">
        <f t="shared" si="4"/>
        <v>70.569999999999993</v>
      </c>
      <c r="H28" s="98">
        <f t="shared" si="5"/>
        <v>0.90180053632997081</v>
      </c>
      <c r="I28" s="98">
        <f t="shared" si="3"/>
        <v>0.77587844254510907</v>
      </c>
      <c r="J28" s="5">
        <f t="shared" si="3"/>
        <v>0.79774803484172518</v>
      </c>
      <c r="K28" s="5">
        <f t="shared" si="3"/>
        <v>0.89783715012722642</v>
      </c>
      <c r="L28" s="7">
        <f t="shared" si="6"/>
        <v>0.84331604096100787</v>
      </c>
    </row>
    <row r="29" spans="2:12" x14ac:dyDescent="0.25">
      <c r="B29" s="1">
        <v>180</v>
      </c>
      <c r="C29" s="6">
        <f t="shared" si="7"/>
        <v>74.790000000000006</v>
      </c>
      <c r="D29" s="99">
        <f t="shared" si="4"/>
        <v>34.429999999999993</v>
      </c>
      <c r="E29" s="99">
        <f t="shared" si="4"/>
        <v>38.369999999999997</v>
      </c>
      <c r="F29" s="99">
        <f t="shared" si="4"/>
        <v>71.91</v>
      </c>
      <c r="H29" s="98">
        <f t="shared" si="5"/>
        <v>0.9550504405567618</v>
      </c>
      <c r="I29" s="98">
        <f t="shared" si="3"/>
        <v>0.81742640075973394</v>
      </c>
      <c r="J29" s="5">
        <f t="shared" si="3"/>
        <v>0.81516889738687071</v>
      </c>
      <c r="K29" s="5">
        <f t="shared" si="3"/>
        <v>0.91488549618320614</v>
      </c>
      <c r="L29" s="7">
        <f t="shared" si="6"/>
        <v>0.87563280872164306</v>
      </c>
    </row>
    <row r="30" spans="2:12" x14ac:dyDescent="0.25">
      <c r="B30" s="1">
        <v>200</v>
      </c>
      <c r="C30" s="6">
        <f t="shared" si="7"/>
        <v>75.67</v>
      </c>
      <c r="D30" s="99">
        <f t="shared" si="4"/>
        <v>35.309999999999995</v>
      </c>
      <c r="E30" s="99">
        <f t="shared" si="4"/>
        <v>39.669999999999995</v>
      </c>
      <c r="F30" s="99">
        <f t="shared" si="4"/>
        <v>73.28</v>
      </c>
      <c r="H30" s="98">
        <f t="shared" si="5"/>
        <v>0.96628783041757138</v>
      </c>
      <c r="I30" s="98">
        <f t="shared" si="3"/>
        <v>0.8383190883190883</v>
      </c>
      <c r="J30" s="5">
        <f t="shared" si="3"/>
        <v>0.84278733800722327</v>
      </c>
      <c r="K30" s="5">
        <f t="shared" si="3"/>
        <v>0.93231552162849884</v>
      </c>
      <c r="L30" s="7">
        <f t="shared" si="6"/>
        <v>0.89492744459309548</v>
      </c>
    </row>
    <row r="31" spans="2:12" x14ac:dyDescent="0.25">
      <c r="B31" s="1">
        <v>220</v>
      </c>
      <c r="C31" s="6">
        <f t="shared" si="7"/>
        <v>76.11</v>
      </c>
      <c r="D31" s="99">
        <f t="shared" si="4"/>
        <v>36.629999999999995</v>
      </c>
      <c r="E31" s="99">
        <f t="shared" si="4"/>
        <v>40.799999999999997</v>
      </c>
      <c r="F31" s="99">
        <f t="shared" si="4"/>
        <v>74.460000000000008</v>
      </c>
      <c r="H31" s="98">
        <f t="shared" si="5"/>
        <v>0.97190652534797617</v>
      </c>
      <c r="I31" s="98">
        <f t="shared" si="3"/>
        <v>0.86965811965811957</v>
      </c>
      <c r="J31" s="5">
        <f t="shared" si="3"/>
        <v>0.86679413639260683</v>
      </c>
      <c r="K31" s="5">
        <f t="shared" si="3"/>
        <v>0.94732824427480933</v>
      </c>
      <c r="L31" s="7">
        <f t="shared" si="6"/>
        <v>0.91392175641837803</v>
      </c>
    </row>
    <row r="32" spans="2:12" x14ac:dyDescent="0.25">
      <c r="B32" s="1">
        <v>240</v>
      </c>
      <c r="C32" s="6">
        <f t="shared" si="7"/>
        <v>76.33</v>
      </c>
      <c r="D32" s="99">
        <f t="shared" si="4"/>
        <v>37.069999999999993</v>
      </c>
      <c r="E32" s="99">
        <f t="shared" si="4"/>
        <v>41.97</v>
      </c>
      <c r="F32" s="99">
        <f t="shared" si="4"/>
        <v>75.67</v>
      </c>
      <c r="H32" s="98">
        <f t="shared" si="5"/>
        <v>0.97471587281317851</v>
      </c>
      <c r="I32" s="98">
        <f t="shared" si="3"/>
        <v>0.88010446343779669</v>
      </c>
      <c r="J32" s="5">
        <f t="shared" si="3"/>
        <v>0.89165073295092423</v>
      </c>
      <c r="K32" s="5">
        <f t="shared" si="3"/>
        <v>0.96272264631043269</v>
      </c>
      <c r="L32" s="7">
        <f t="shared" si="6"/>
        <v>0.927298428878083</v>
      </c>
    </row>
    <row r="33" spans="2:12" x14ac:dyDescent="0.25">
      <c r="B33" s="1">
        <v>260</v>
      </c>
      <c r="C33" s="6">
        <f t="shared" si="7"/>
        <v>77.209999999999994</v>
      </c>
      <c r="D33" s="99">
        <f t="shared" si="4"/>
        <v>38.609999999999992</v>
      </c>
      <c r="E33" s="99">
        <f t="shared" si="4"/>
        <v>43.839999999999996</v>
      </c>
      <c r="F33" s="99">
        <f t="shared" si="4"/>
        <v>76.91</v>
      </c>
      <c r="H33" s="98">
        <f t="shared" si="5"/>
        <v>0.98595326267398808</v>
      </c>
      <c r="I33" s="98">
        <f t="shared" si="3"/>
        <v>0.91666666666666652</v>
      </c>
      <c r="J33" s="5">
        <f t="shared" si="3"/>
        <v>0.93137879753558539</v>
      </c>
      <c r="K33" s="5">
        <f t="shared" si="3"/>
        <v>0.97849872773536894</v>
      </c>
      <c r="L33" s="7">
        <f t="shared" si="6"/>
        <v>0.95312436365290232</v>
      </c>
    </row>
    <row r="34" spans="2:12" x14ac:dyDescent="0.25">
      <c r="B34" s="1">
        <v>280</v>
      </c>
      <c r="C34" s="6">
        <f t="shared" si="7"/>
        <v>77.86999999999999</v>
      </c>
      <c r="D34" s="99">
        <f t="shared" si="4"/>
        <v>39.489999999999995</v>
      </c>
      <c r="E34" s="99">
        <f t="shared" si="4"/>
        <v>45.099999999999994</v>
      </c>
      <c r="F34" s="99">
        <f t="shared" si="4"/>
        <v>77.959999999999994</v>
      </c>
      <c r="H34" s="98">
        <f t="shared" si="5"/>
        <v>0.99438130506959521</v>
      </c>
      <c r="I34" s="98">
        <f t="shared" si="3"/>
        <v>0.93755935422602088</v>
      </c>
      <c r="J34" s="5">
        <f t="shared" si="3"/>
        <v>0.958147439983004</v>
      </c>
      <c r="K34" s="5">
        <f t="shared" si="3"/>
        <v>0.99185750636132319</v>
      </c>
      <c r="L34" s="7">
        <f t="shared" si="6"/>
        <v>0.97048640140998577</v>
      </c>
    </row>
    <row r="35" spans="2:12" x14ac:dyDescent="0.25">
      <c r="B35" s="1">
        <v>300</v>
      </c>
      <c r="C35" s="6">
        <f t="shared" si="7"/>
        <v>78.309999999999988</v>
      </c>
      <c r="D35" s="99">
        <f t="shared" si="4"/>
        <v>42.12</v>
      </c>
      <c r="E35" s="99">
        <f t="shared" si="4"/>
        <v>47.069999999999993</v>
      </c>
      <c r="F35" s="99">
        <f t="shared" si="4"/>
        <v>78.599999999999994</v>
      </c>
      <c r="H35" s="96">
        <f t="shared" si="5"/>
        <v>1</v>
      </c>
      <c r="I35" s="96">
        <f t="shared" si="3"/>
        <v>1</v>
      </c>
      <c r="J35" s="1">
        <f t="shared" si="3"/>
        <v>1</v>
      </c>
      <c r="K35" s="1">
        <f t="shared" si="3"/>
        <v>1</v>
      </c>
      <c r="L35" s="7">
        <f t="shared" si="6"/>
        <v>1</v>
      </c>
    </row>
  </sheetData>
  <phoneticPr fontId="11"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7"/>
  <sheetViews>
    <sheetView topLeftCell="A4" zoomScale="85" zoomScaleNormal="85" workbookViewId="0">
      <selection activeCell="C25" sqref="C25"/>
    </sheetView>
  </sheetViews>
  <sheetFormatPr defaultColWidth="8.88671875" defaultRowHeight="13.8" x14ac:dyDescent="0.25"/>
  <cols>
    <col min="1" max="1" width="11.44140625" style="106" customWidth="1"/>
    <col min="2" max="2" width="10.44140625" style="82" customWidth="1"/>
    <col min="3" max="4" width="48.44140625" style="82" customWidth="1"/>
    <col min="5" max="5" width="16.88671875" style="82" bestFit="1" customWidth="1"/>
    <col min="6" max="7" width="30.5546875" style="82" customWidth="1"/>
    <col min="8" max="8" width="20.21875" style="82" customWidth="1"/>
    <col min="9" max="9" width="24.109375" style="82" customWidth="1"/>
    <col min="10" max="10" width="14" style="82" customWidth="1"/>
    <col min="11" max="11" width="12.5546875" style="82" customWidth="1"/>
    <col min="12" max="12" width="15.21875" style="82" customWidth="1"/>
    <col min="13" max="13" width="23.88671875" style="82" customWidth="1"/>
    <col min="14" max="14" width="12.88671875" style="82" customWidth="1"/>
    <col min="15" max="15" width="18.77734375" style="82" customWidth="1"/>
    <col min="16" max="16" width="18.44140625" style="82" customWidth="1"/>
    <col min="17" max="17" width="17.109375" style="82" customWidth="1"/>
    <col min="18" max="18" width="42" style="82" bestFit="1" customWidth="1"/>
    <col min="19" max="16384" width="8.88671875" style="82"/>
  </cols>
  <sheetData>
    <row r="1" spans="1:18" s="84" customFormat="1" ht="15.6" x14ac:dyDescent="0.25">
      <c r="B1" s="84" t="s">
        <v>3</v>
      </c>
      <c r="C1" s="84" t="s">
        <v>4</v>
      </c>
      <c r="D1" s="84" t="s">
        <v>5</v>
      </c>
      <c r="E1" s="84" t="s">
        <v>6</v>
      </c>
      <c r="F1" s="84" t="s">
        <v>7</v>
      </c>
      <c r="G1" s="84" t="s">
        <v>8</v>
      </c>
      <c r="H1" s="84" t="s">
        <v>9</v>
      </c>
      <c r="I1" s="85" t="s">
        <v>10</v>
      </c>
      <c r="J1" s="86" t="s">
        <v>11</v>
      </c>
      <c r="K1" s="86" t="s">
        <v>12</v>
      </c>
      <c r="L1" s="84" t="s">
        <v>13</v>
      </c>
      <c r="M1" s="84" t="s">
        <v>14</v>
      </c>
      <c r="N1" s="84" t="s">
        <v>15</v>
      </c>
      <c r="O1" s="84" t="s">
        <v>16</v>
      </c>
      <c r="P1" s="84" t="s">
        <v>17</v>
      </c>
      <c r="Q1" s="84" t="s">
        <v>18</v>
      </c>
      <c r="R1" s="84" t="s">
        <v>107</v>
      </c>
    </row>
    <row r="2" spans="1:18" ht="27.6" x14ac:dyDescent="0.25">
      <c r="A2" s="177" t="s">
        <v>123</v>
      </c>
      <c r="B2" s="82">
        <v>1</v>
      </c>
      <c r="C2" s="83" t="s">
        <v>113</v>
      </c>
      <c r="D2" s="83" t="s">
        <v>111</v>
      </c>
      <c r="E2" s="83">
        <v>2000</v>
      </c>
      <c r="F2" s="83" t="s">
        <v>19</v>
      </c>
      <c r="G2" s="83" t="s">
        <v>20</v>
      </c>
      <c r="H2" s="83" t="s">
        <v>21</v>
      </c>
      <c r="I2" s="85" t="s">
        <v>22</v>
      </c>
      <c r="J2" s="86">
        <f>108+41/60</f>
        <v>108.68333333333334</v>
      </c>
      <c r="K2" s="86">
        <f>34+48/60</f>
        <v>34.799999999999997</v>
      </c>
      <c r="L2" s="83">
        <v>24</v>
      </c>
      <c r="M2" s="82" t="s">
        <v>23</v>
      </c>
      <c r="N2" s="82" t="s">
        <v>24</v>
      </c>
      <c r="O2" s="83" t="s">
        <v>25</v>
      </c>
      <c r="P2" s="83">
        <v>190</v>
      </c>
      <c r="Q2" s="84" t="s">
        <v>26</v>
      </c>
      <c r="R2" s="82" t="s">
        <v>27</v>
      </c>
    </row>
    <row r="3" spans="1:18" ht="41.4" x14ac:dyDescent="0.25">
      <c r="A3" s="177"/>
      <c r="B3" s="82">
        <v>2</v>
      </c>
      <c r="C3" s="83" t="s">
        <v>28</v>
      </c>
      <c r="D3" s="83" t="s">
        <v>112</v>
      </c>
      <c r="E3" s="83">
        <v>2002</v>
      </c>
      <c r="F3" s="83" t="s">
        <v>29</v>
      </c>
      <c r="G3" s="83" t="s">
        <v>30</v>
      </c>
      <c r="H3" s="83" t="s">
        <v>21</v>
      </c>
      <c r="I3" s="85" t="s">
        <v>22</v>
      </c>
      <c r="J3" s="86">
        <f>108+41/60</f>
        <v>108.68333333333334</v>
      </c>
      <c r="K3" s="86">
        <f>34+48/60</f>
        <v>34.799999999999997</v>
      </c>
      <c r="L3" s="83">
        <v>24</v>
      </c>
      <c r="M3" s="82" t="s">
        <v>23</v>
      </c>
      <c r="N3" s="82" t="s">
        <v>24</v>
      </c>
      <c r="O3" s="83" t="s">
        <v>25</v>
      </c>
      <c r="P3" s="83">
        <v>200</v>
      </c>
      <c r="Q3" s="84" t="s">
        <v>26</v>
      </c>
      <c r="R3" s="82" t="s">
        <v>27</v>
      </c>
    </row>
    <row r="4" spans="1:18" ht="41.4" x14ac:dyDescent="0.25">
      <c r="A4" s="177"/>
      <c r="B4" s="82">
        <v>3</v>
      </c>
      <c r="C4" s="83" t="s">
        <v>31</v>
      </c>
      <c r="D4" s="83" t="s">
        <v>32</v>
      </c>
      <c r="E4" s="83">
        <v>2003</v>
      </c>
      <c r="F4" s="83" t="s">
        <v>33</v>
      </c>
      <c r="G4" s="83" t="s">
        <v>34</v>
      </c>
      <c r="H4" s="83" t="s">
        <v>21</v>
      </c>
      <c r="I4" s="85" t="s">
        <v>35</v>
      </c>
      <c r="J4" s="86">
        <v>107.7</v>
      </c>
      <c r="K4" s="86">
        <v>35.200000000000003</v>
      </c>
      <c r="L4" s="83">
        <v>25</v>
      </c>
      <c r="M4" s="82" t="s">
        <v>23</v>
      </c>
      <c r="N4" s="82" t="s">
        <v>36</v>
      </c>
      <c r="O4" s="83" t="s">
        <v>37</v>
      </c>
      <c r="P4" s="83">
        <v>200</v>
      </c>
      <c r="Q4" s="84" t="s">
        <v>26</v>
      </c>
      <c r="R4" s="82" t="s">
        <v>38</v>
      </c>
    </row>
    <row r="5" spans="1:18" ht="27.6" x14ac:dyDescent="0.25">
      <c r="A5" s="177"/>
      <c r="B5" s="82">
        <v>4</v>
      </c>
      <c r="C5" s="83" t="s">
        <v>39</v>
      </c>
      <c r="D5" s="83" t="s">
        <v>40</v>
      </c>
      <c r="E5" s="83">
        <v>2005</v>
      </c>
      <c r="F5" s="83" t="s">
        <v>41</v>
      </c>
      <c r="G5" s="83" t="s">
        <v>42</v>
      </c>
      <c r="H5" s="83" t="s">
        <v>21</v>
      </c>
      <c r="I5" s="85" t="s">
        <v>35</v>
      </c>
      <c r="J5" s="86">
        <v>107.7</v>
      </c>
      <c r="K5" s="86">
        <v>35.200000000000003</v>
      </c>
      <c r="L5" s="83">
        <v>25</v>
      </c>
      <c r="M5" s="82" t="s">
        <v>23</v>
      </c>
      <c r="N5" s="82" t="s">
        <v>43</v>
      </c>
      <c r="O5" s="83" t="s">
        <v>25</v>
      </c>
      <c r="P5" s="83">
        <v>200</v>
      </c>
      <c r="Q5" s="84" t="s">
        <v>26</v>
      </c>
      <c r="R5" s="82" t="s">
        <v>38</v>
      </c>
    </row>
    <row r="6" spans="1:18" ht="27.6" x14ac:dyDescent="0.25">
      <c r="A6" s="177"/>
      <c r="B6" s="82">
        <v>5</v>
      </c>
      <c r="C6" s="83" t="s">
        <v>44</v>
      </c>
      <c r="D6" s="83" t="s">
        <v>45</v>
      </c>
      <c r="E6" s="83">
        <v>2006</v>
      </c>
      <c r="F6" s="83" t="s">
        <v>46</v>
      </c>
      <c r="G6" s="83" t="s">
        <v>47</v>
      </c>
      <c r="H6" s="83" t="s">
        <v>21</v>
      </c>
      <c r="I6" s="85" t="s">
        <v>35</v>
      </c>
      <c r="J6" s="86">
        <v>107.7</v>
      </c>
      <c r="K6" s="86">
        <v>35.200000000000003</v>
      </c>
      <c r="L6" s="83">
        <v>25</v>
      </c>
      <c r="M6" s="82" t="s">
        <v>23</v>
      </c>
      <c r="N6" s="82" t="s">
        <v>48</v>
      </c>
      <c r="O6" s="83" t="s">
        <v>49</v>
      </c>
      <c r="P6" s="83">
        <v>200</v>
      </c>
      <c r="Q6" s="84" t="s">
        <v>26</v>
      </c>
      <c r="R6" s="82" t="s">
        <v>50</v>
      </c>
    </row>
    <row r="7" spans="1:18" ht="41.4" x14ac:dyDescent="0.25">
      <c r="A7" s="177"/>
      <c r="B7" s="82">
        <v>6</v>
      </c>
      <c r="C7" s="83" t="s">
        <v>51</v>
      </c>
      <c r="D7" s="83" t="s">
        <v>52</v>
      </c>
      <c r="E7" s="83">
        <v>2009</v>
      </c>
      <c r="F7" s="83" t="s">
        <v>53</v>
      </c>
      <c r="G7" s="83" t="s">
        <v>54</v>
      </c>
      <c r="H7" s="83" t="s">
        <v>21</v>
      </c>
      <c r="I7" s="85" t="s">
        <v>35</v>
      </c>
      <c r="J7" s="86">
        <v>107.7</v>
      </c>
      <c r="K7" s="86">
        <v>35.200000000000003</v>
      </c>
      <c r="L7" s="83">
        <v>25</v>
      </c>
      <c r="M7" s="82" t="s">
        <v>23</v>
      </c>
      <c r="N7" s="82" t="s">
        <v>43</v>
      </c>
      <c r="O7" s="83" t="s">
        <v>25</v>
      </c>
      <c r="P7" s="83">
        <v>200</v>
      </c>
      <c r="Q7" s="84" t="s">
        <v>26</v>
      </c>
      <c r="R7" s="82" t="s">
        <v>38</v>
      </c>
    </row>
    <row r="8" spans="1:18" ht="27.6" x14ac:dyDescent="0.25">
      <c r="A8" s="177"/>
      <c r="B8" s="82">
        <v>7</v>
      </c>
      <c r="C8" s="83" t="s">
        <v>55</v>
      </c>
      <c r="D8" s="83" t="s">
        <v>56</v>
      </c>
      <c r="E8" s="83">
        <v>2010</v>
      </c>
      <c r="F8" s="83" t="s">
        <v>57</v>
      </c>
      <c r="G8" s="83" t="s">
        <v>58</v>
      </c>
      <c r="H8" s="83" t="s">
        <v>21</v>
      </c>
      <c r="I8" s="85" t="s">
        <v>59</v>
      </c>
      <c r="J8" s="86">
        <f>107+48/60</f>
        <v>107.8</v>
      </c>
      <c r="K8" s="86">
        <f>35+9/60</f>
        <v>35.15</v>
      </c>
      <c r="L8" s="83">
        <v>25</v>
      </c>
      <c r="M8" s="82" t="s">
        <v>23</v>
      </c>
      <c r="N8" s="83" t="s">
        <v>60</v>
      </c>
      <c r="O8" s="83" t="s">
        <v>49</v>
      </c>
      <c r="P8" s="83">
        <v>200</v>
      </c>
      <c r="Q8" s="84" t="s">
        <v>26</v>
      </c>
      <c r="R8" s="82" t="s">
        <v>50</v>
      </c>
    </row>
    <row r="9" spans="1:18" ht="55.2" x14ac:dyDescent="0.25">
      <c r="A9" s="177"/>
      <c r="B9" s="82">
        <v>8</v>
      </c>
      <c r="C9" s="83" t="s">
        <v>61</v>
      </c>
      <c r="D9" s="83" t="s">
        <v>121</v>
      </c>
      <c r="E9" s="83">
        <v>2018</v>
      </c>
      <c r="F9" s="83" t="s">
        <v>62</v>
      </c>
      <c r="G9" s="83" t="s">
        <v>63</v>
      </c>
      <c r="H9" s="83" t="s">
        <v>64</v>
      </c>
      <c r="I9" s="85" t="s">
        <v>35</v>
      </c>
      <c r="J9" s="86">
        <v>107.7</v>
      </c>
      <c r="K9" s="86">
        <v>35.200000000000003</v>
      </c>
      <c r="L9" s="83" t="s">
        <v>65</v>
      </c>
      <c r="M9" s="82" t="s">
        <v>66</v>
      </c>
      <c r="N9" s="83" t="s">
        <v>67</v>
      </c>
      <c r="O9" s="83" t="s">
        <v>49</v>
      </c>
      <c r="P9" s="83">
        <v>300</v>
      </c>
      <c r="Q9" s="84" t="s">
        <v>26</v>
      </c>
      <c r="R9" s="82" t="s">
        <v>50</v>
      </c>
    </row>
    <row r="10" spans="1:18" x14ac:dyDescent="0.25">
      <c r="A10" s="128"/>
    </row>
    <row r="11" spans="1:18" x14ac:dyDescent="0.25">
      <c r="A11" s="177" t="s">
        <v>158</v>
      </c>
      <c r="B11" s="82">
        <v>1</v>
      </c>
      <c r="C11" s="82" t="s">
        <v>114</v>
      </c>
    </row>
    <row r="12" spans="1:18" x14ac:dyDescent="0.25">
      <c r="A12" s="177"/>
      <c r="B12" s="82">
        <v>2</v>
      </c>
      <c r="C12" s="82" t="s">
        <v>118</v>
      </c>
    </row>
    <row r="13" spans="1:18" x14ac:dyDescent="0.25">
      <c r="A13" s="177"/>
      <c r="B13" s="105">
        <v>3</v>
      </c>
      <c r="C13" s="82" t="s">
        <v>120</v>
      </c>
    </row>
    <row r="14" spans="1:18" x14ac:dyDescent="0.25">
      <c r="A14" s="177"/>
      <c r="B14" s="105">
        <v>4</v>
      </c>
      <c r="C14" s="82" t="s">
        <v>119</v>
      </c>
    </row>
    <row r="15" spans="1:18" x14ac:dyDescent="0.25">
      <c r="A15" s="177"/>
      <c r="B15" s="105">
        <v>5</v>
      </c>
      <c r="C15" s="82" t="s">
        <v>115</v>
      </c>
    </row>
    <row r="16" spans="1:18" x14ac:dyDescent="0.25">
      <c r="A16" s="177"/>
      <c r="B16" s="105">
        <v>6</v>
      </c>
      <c r="C16" s="82" t="s">
        <v>116</v>
      </c>
    </row>
    <row r="17" spans="1:8" x14ac:dyDescent="0.25">
      <c r="A17" s="177"/>
      <c r="B17" s="105">
        <v>7</v>
      </c>
      <c r="C17" s="82" t="s">
        <v>117</v>
      </c>
    </row>
    <row r="18" spans="1:8" x14ac:dyDescent="0.25">
      <c r="A18" s="177"/>
      <c r="B18" s="105">
        <v>8</v>
      </c>
      <c r="C18" s="82" t="s">
        <v>122</v>
      </c>
    </row>
    <row r="19" spans="1:8" x14ac:dyDescent="0.25">
      <c r="A19" s="128"/>
    </row>
    <row r="20" spans="1:8" x14ac:dyDescent="0.25">
      <c r="A20" s="128"/>
    </row>
    <row r="21" spans="1:8" x14ac:dyDescent="0.25">
      <c r="A21" s="128"/>
    </row>
    <row r="22" spans="1:8" x14ac:dyDescent="0.25">
      <c r="A22" s="128"/>
    </row>
    <row r="23" spans="1:8" x14ac:dyDescent="0.25">
      <c r="A23" s="128"/>
    </row>
    <row r="24" spans="1:8" ht="15.6" x14ac:dyDescent="0.25">
      <c r="A24" s="128"/>
      <c r="B24" s="84" t="s">
        <v>6</v>
      </c>
      <c r="C24" s="84" t="s">
        <v>5</v>
      </c>
      <c r="D24" s="82" t="s">
        <v>125</v>
      </c>
      <c r="E24" s="82" t="s">
        <v>136</v>
      </c>
      <c r="F24" s="82" t="s">
        <v>126</v>
      </c>
      <c r="G24" s="82" t="s">
        <v>127</v>
      </c>
      <c r="H24" s="82" t="s">
        <v>143</v>
      </c>
    </row>
    <row r="25" spans="1:8" s="109" customFormat="1" ht="15.6" x14ac:dyDescent="0.25">
      <c r="A25" s="178" t="s">
        <v>157</v>
      </c>
      <c r="B25" s="84">
        <v>2008</v>
      </c>
      <c r="C25" s="126" t="s">
        <v>139</v>
      </c>
      <c r="D25" s="109" t="s">
        <v>140</v>
      </c>
      <c r="E25" s="109">
        <v>800</v>
      </c>
      <c r="F25" s="109">
        <v>14</v>
      </c>
      <c r="G25" s="109">
        <v>21</v>
      </c>
      <c r="H25" s="109" t="s">
        <v>141</v>
      </c>
    </row>
    <row r="26" spans="1:8" x14ac:dyDescent="0.25">
      <c r="A26" s="178"/>
      <c r="B26" s="82">
        <v>2017</v>
      </c>
      <c r="C26" s="127" t="s">
        <v>124</v>
      </c>
      <c r="D26" s="82" t="s">
        <v>135</v>
      </c>
      <c r="E26" s="82">
        <v>500</v>
      </c>
      <c r="F26" s="82">
        <v>15</v>
      </c>
      <c r="G26" s="82">
        <v>21</v>
      </c>
      <c r="H26" s="82" t="s">
        <v>142</v>
      </c>
    </row>
    <row r="27" spans="1:8" x14ac:dyDescent="0.25">
      <c r="A27" s="178"/>
      <c r="B27" s="82">
        <v>2021</v>
      </c>
      <c r="C27" s="127" t="s">
        <v>137</v>
      </c>
      <c r="D27" s="82" t="s">
        <v>138</v>
      </c>
      <c r="E27" s="82">
        <v>2300</v>
      </c>
      <c r="F27" s="82">
        <v>6</v>
      </c>
      <c r="G27" s="82">
        <v>12</v>
      </c>
      <c r="H27" s="82">
        <v>16</v>
      </c>
    </row>
  </sheetData>
  <mergeCells count="3">
    <mergeCell ref="A2:A9"/>
    <mergeCell ref="A11:A18"/>
    <mergeCell ref="A25:A27"/>
  </mergeCells>
  <phoneticPr fontId="11" type="noConversion"/>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30105-2A1C-4826-85BA-D03206D16764}">
  <dimension ref="A2:S149"/>
  <sheetViews>
    <sheetView zoomScale="55" zoomScaleNormal="55" workbookViewId="0">
      <selection activeCell="G92" sqref="G92"/>
    </sheetView>
  </sheetViews>
  <sheetFormatPr defaultRowHeight="13.8" x14ac:dyDescent="0.25"/>
  <cols>
    <col min="1" max="1" width="9.6640625" style="107" bestFit="1" customWidth="1"/>
    <col min="2" max="7" width="8.88671875" style="107"/>
    <col min="8" max="8" width="16.109375" style="1" bestFit="1" customWidth="1"/>
    <col min="9" max="11" width="4.5546875" style="1" bestFit="1" customWidth="1"/>
    <col min="12" max="16384" width="8.88671875" style="1"/>
  </cols>
  <sheetData>
    <row r="2" spans="1:16" ht="14.4" thickBot="1" x14ac:dyDescent="0.3">
      <c r="A2" s="7" t="s">
        <v>128</v>
      </c>
      <c r="B2" s="179" t="s">
        <v>153</v>
      </c>
      <c r="C2" s="179"/>
      <c r="D2" s="179"/>
      <c r="E2" s="179"/>
      <c r="L2" s="108"/>
      <c r="M2" s="182" t="s">
        <v>144</v>
      </c>
      <c r="N2" s="182"/>
      <c r="O2" s="182"/>
      <c r="P2" s="182"/>
    </row>
    <row r="3" spans="1:16" ht="14.4" thickBot="1" x14ac:dyDescent="0.3">
      <c r="A3" s="120" t="s">
        <v>129</v>
      </c>
      <c r="B3" s="123" t="s">
        <v>131</v>
      </c>
      <c r="C3" s="121" t="s">
        <v>132</v>
      </c>
      <c r="D3" s="121" t="s">
        <v>133</v>
      </c>
      <c r="E3" s="122" t="s">
        <v>134</v>
      </c>
      <c r="L3" s="113" t="s">
        <v>129</v>
      </c>
      <c r="M3" s="66">
        <v>5</v>
      </c>
      <c r="N3" s="66">
        <v>10</v>
      </c>
      <c r="O3" s="66">
        <v>21</v>
      </c>
      <c r="P3" s="67">
        <v>35</v>
      </c>
    </row>
    <row r="4" spans="1:16" x14ac:dyDescent="0.25">
      <c r="A4" s="114">
        <v>20</v>
      </c>
      <c r="B4" s="124">
        <v>1.5042298031268164</v>
      </c>
      <c r="C4" s="115">
        <v>1.1819426812176499</v>
      </c>
      <c r="D4" s="115">
        <v>1.2027616984435667</v>
      </c>
      <c r="E4" s="116">
        <v>1.0156671597231</v>
      </c>
      <c r="L4" s="69">
        <v>20</v>
      </c>
      <c r="M4" s="65">
        <v>0</v>
      </c>
      <c r="N4" s="66">
        <v>0</v>
      </c>
      <c r="O4" s="66">
        <v>0</v>
      </c>
      <c r="P4" s="67">
        <v>0</v>
      </c>
    </row>
    <row r="5" spans="1:16" x14ac:dyDescent="0.25">
      <c r="A5" s="114">
        <v>40</v>
      </c>
      <c r="B5" s="124">
        <v>1.5253982304320501</v>
      </c>
      <c r="C5" s="115">
        <v>1.3175283507456002</v>
      </c>
      <c r="D5" s="115">
        <v>1.421492408095433</v>
      </c>
      <c r="E5" s="116">
        <v>1.4526772576743998</v>
      </c>
      <c r="L5" s="69">
        <v>40</v>
      </c>
      <c r="M5" s="61">
        <v>0</v>
      </c>
      <c r="N5" s="62">
        <v>0</v>
      </c>
      <c r="O5" s="62">
        <v>0</v>
      </c>
      <c r="P5" s="63">
        <v>0</v>
      </c>
    </row>
    <row r="6" spans="1:16" x14ac:dyDescent="0.25">
      <c r="A6" s="114">
        <v>60</v>
      </c>
      <c r="B6" s="124">
        <v>2.23270614224095</v>
      </c>
      <c r="C6" s="115">
        <v>1.4842843110991997</v>
      </c>
      <c r="D6" s="115">
        <v>1.5881901334358168</v>
      </c>
      <c r="E6" s="116">
        <v>1.6401940002406998</v>
      </c>
      <c r="L6" s="69">
        <v>60</v>
      </c>
      <c r="M6" s="61">
        <v>0</v>
      </c>
      <c r="N6" s="62">
        <v>0</v>
      </c>
      <c r="O6" s="62">
        <v>0</v>
      </c>
      <c r="P6" s="63">
        <v>0</v>
      </c>
    </row>
    <row r="7" spans="1:16" x14ac:dyDescent="0.25">
      <c r="A7" s="114">
        <v>80</v>
      </c>
      <c r="B7" s="124">
        <v>1.9836349907018</v>
      </c>
      <c r="C7" s="115">
        <v>1.5366521467367</v>
      </c>
      <c r="D7" s="115">
        <v>1.5470470965963503</v>
      </c>
      <c r="E7" s="116">
        <v>1.6925763946314998</v>
      </c>
      <c r="L7" s="69">
        <v>80</v>
      </c>
      <c r="M7" s="61">
        <v>0</v>
      </c>
      <c r="N7" s="62">
        <v>0</v>
      </c>
      <c r="O7" s="62">
        <v>0</v>
      </c>
      <c r="P7" s="63">
        <v>0</v>
      </c>
    </row>
    <row r="8" spans="1:16" x14ac:dyDescent="0.25">
      <c r="A8" s="114">
        <v>100</v>
      </c>
      <c r="B8" s="124">
        <v>2.1503909510554</v>
      </c>
      <c r="C8" s="115">
        <v>1.7761436386012666</v>
      </c>
      <c r="D8" s="115">
        <v>1.8385715727724001</v>
      </c>
      <c r="E8" s="116">
        <v>1.9008830369171001</v>
      </c>
      <c r="L8" s="69">
        <v>100</v>
      </c>
      <c r="M8" s="61">
        <v>0</v>
      </c>
      <c r="N8" s="62">
        <v>0</v>
      </c>
      <c r="O8" s="62">
        <v>0</v>
      </c>
      <c r="P8" s="63">
        <v>0</v>
      </c>
    </row>
    <row r="9" spans="1:16" x14ac:dyDescent="0.25">
      <c r="A9" s="114">
        <v>120</v>
      </c>
      <c r="B9" s="124">
        <v>2.1507840373946334</v>
      </c>
      <c r="C9" s="115">
        <v>1.6102320859393497</v>
      </c>
      <c r="D9" s="115">
        <v>1.880486223537033</v>
      </c>
      <c r="E9" s="116">
        <v>1.9220805817289499</v>
      </c>
      <c r="L9" s="69">
        <v>120</v>
      </c>
      <c r="M9" s="61">
        <v>0</v>
      </c>
      <c r="N9" s="62">
        <v>0</v>
      </c>
      <c r="O9" s="62">
        <v>0</v>
      </c>
      <c r="P9" s="63">
        <v>0</v>
      </c>
    </row>
    <row r="10" spans="1:16" x14ac:dyDescent="0.25">
      <c r="A10" s="114">
        <v>140</v>
      </c>
      <c r="B10" s="124">
        <v>2.2343658401177002</v>
      </c>
      <c r="C10" s="115">
        <v>1.4651395505033336</v>
      </c>
      <c r="D10" s="115">
        <v>1.6314587482577998</v>
      </c>
      <c r="E10" s="116">
        <v>1.8601330864168666</v>
      </c>
      <c r="L10" s="69">
        <v>140</v>
      </c>
      <c r="M10" s="61">
        <v>0</v>
      </c>
      <c r="N10" s="62">
        <v>0</v>
      </c>
      <c r="O10" s="62">
        <v>0</v>
      </c>
      <c r="P10" s="63">
        <v>0</v>
      </c>
    </row>
    <row r="11" spans="1:16" x14ac:dyDescent="0.25">
      <c r="A11" s="114">
        <v>160</v>
      </c>
      <c r="B11" s="124">
        <v>2.068468846209083</v>
      </c>
      <c r="C11" s="115">
        <v>0.77949506361203313</v>
      </c>
      <c r="D11" s="115">
        <v>1.6422759019632835</v>
      </c>
      <c r="E11" s="116">
        <v>1.7358013331935667</v>
      </c>
      <c r="L11" s="69">
        <v>160</v>
      </c>
      <c r="M11" s="61">
        <v>0</v>
      </c>
      <c r="N11" s="62">
        <v>1</v>
      </c>
      <c r="O11" s="62">
        <v>0</v>
      </c>
      <c r="P11" s="63">
        <v>0</v>
      </c>
    </row>
    <row r="12" spans="1:16" x14ac:dyDescent="0.25">
      <c r="A12" s="114">
        <v>180</v>
      </c>
      <c r="B12" s="124">
        <v>1.8402021531425501</v>
      </c>
      <c r="C12" s="115">
        <v>0.72794251815961653</v>
      </c>
      <c r="D12" s="115">
        <v>0.62397846080976649</v>
      </c>
      <c r="E12" s="116">
        <v>1.2684799108615998</v>
      </c>
      <c r="L12" s="69">
        <v>180</v>
      </c>
      <c r="M12" s="61">
        <v>0</v>
      </c>
      <c r="N12" s="62">
        <v>1</v>
      </c>
      <c r="O12" s="62">
        <v>1</v>
      </c>
      <c r="P12" s="63">
        <v>0</v>
      </c>
    </row>
    <row r="13" spans="1:16" x14ac:dyDescent="0.25">
      <c r="A13" s="114">
        <v>200</v>
      </c>
      <c r="B13" s="124">
        <v>1.7366602996385498</v>
      </c>
      <c r="C13" s="115">
        <v>0.42689661732218315</v>
      </c>
      <c r="D13" s="115">
        <v>0.56203096549768361</v>
      </c>
      <c r="E13" s="116">
        <v>0.95702450141121653</v>
      </c>
      <c r="L13" s="69">
        <v>200</v>
      </c>
      <c r="M13" s="61">
        <v>0</v>
      </c>
      <c r="N13" s="62">
        <v>1</v>
      </c>
      <c r="O13" s="62">
        <v>1</v>
      </c>
      <c r="P13" s="63">
        <v>1</v>
      </c>
    </row>
    <row r="14" spans="1:16" x14ac:dyDescent="0.25">
      <c r="A14" s="114">
        <v>220</v>
      </c>
      <c r="B14" s="124">
        <v>1.4668138071334003</v>
      </c>
      <c r="C14" s="115">
        <v>0.65600771808041658</v>
      </c>
      <c r="D14" s="115">
        <v>0.44809416213403352</v>
      </c>
      <c r="E14" s="116">
        <v>0.88469661499278318</v>
      </c>
      <c r="L14" s="69">
        <v>220</v>
      </c>
      <c r="M14" s="61">
        <v>0</v>
      </c>
      <c r="N14" s="62">
        <v>1</v>
      </c>
      <c r="O14" s="62">
        <v>1</v>
      </c>
      <c r="P14" s="63">
        <v>1</v>
      </c>
    </row>
    <row r="15" spans="1:16" x14ac:dyDescent="0.25">
      <c r="A15" s="114">
        <v>240</v>
      </c>
      <c r="B15" s="124">
        <v>1.3840472945954001</v>
      </c>
      <c r="C15" s="115">
        <v>0.56284625568276658</v>
      </c>
      <c r="D15" s="115">
        <v>0.42771190750726679</v>
      </c>
      <c r="E15" s="116">
        <v>0.82274911968071684</v>
      </c>
      <c r="L15" s="69">
        <v>240</v>
      </c>
      <c r="M15" s="61">
        <v>0</v>
      </c>
      <c r="N15" s="62">
        <v>1</v>
      </c>
      <c r="O15" s="62">
        <v>1</v>
      </c>
      <c r="P15" s="63">
        <v>1</v>
      </c>
    </row>
    <row r="16" spans="1:16" x14ac:dyDescent="0.25">
      <c r="A16" s="114">
        <v>260</v>
      </c>
      <c r="B16" s="124">
        <v>1.3429333752625332</v>
      </c>
      <c r="C16" s="115">
        <v>0.60484825896721672</v>
      </c>
      <c r="D16" s="115">
        <v>0.45933351968536645</v>
      </c>
      <c r="E16" s="116">
        <v>0.80233774754733334</v>
      </c>
      <c r="L16" s="69">
        <v>260</v>
      </c>
      <c r="M16" s="61">
        <v>0</v>
      </c>
      <c r="N16" s="62">
        <v>1</v>
      </c>
      <c r="O16" s="62">
        <v>1</v>
      </c>
      <c r="P16" s="63">
        <v>1</v>
      </c>
    </row>
    <row r="17" spans="1:16" x14ac:dyDescent="0.25">
      <c r="A17" s="114">
        <v>280</v>
      </c>
      <c r="B17" s="124">
        <v>1.1977826048133167</v>
      </c>
      <c r="C17" s="115">
        <v>0.65724521211131659</v>
      </c>
      <c r="D17" s="115">
        <v>0.27264662605744999</v>
      </c>
      <c r="E17" s="116">
        <v>0.81316946000613355</v>
      </c>
      <c r="L17" s="69">
        <v>280</v>
      </c>
      <c r="M17" s="61">
        <v>0</v>
      </c>
      <c r="N17" s="62">
        <v>1</v>
      </c>
      <c r="O17" s="62">
        <v>1</v>
      </c>
      <c r="P17" s="63">
        <v>1</v>
      </c>
    </row>
    <row r="18" spans="1:16" x14ac:dyDescent="0.25">
      <c r="A18" s="114">
        <v>300</v>
      </c>
      <c r="B18" s="124">
        <v>1.2605890665703832</v>
      </c>
      <c r="C18" s="115">
        <v>0.69924721539578327</v>
      </c>
      <c r="D18" s="115">
        <v>0.18990923102604995</v>
      </c>
      <c r="E18" s="116">
        <v>0.66806236581681644</v>
      </c>
      <c r="L18" s="69">
        <v>300</v>
      </c>
      <c r="M18" s="61">
        <v>0</v>
      </c>
      <c r="N18" s="62">
        <v>1</v>
      </c>
      <c r="O18" s="62">
        <v>1</v>
      </c>
      <c r="P18" s="63">
        <v>1</v>
      </c>
    </row>
    <row r="19" spans="1:16" x14ac:dyDescent="0.25">
      <c r="A19" s="114">
        <v>320</v>
      </c>
      <c r="B19" s="124">
        <v>1.6975991645216666</v>
      </c>
      <c r="C19" s="115">
        <v>0.64769466994335012</v>
      </c>
      <c r="D19" s="115">
        <v>0.45020518136323356</v>
      </c>
      <c r="E19" s="116">
        <v>0.55414012120646683</v>
      </c>
      <c r="L19" s="69">
        <v>320</v>
      </c>
      <c r="M19" s="61">
        <v>0</v>
      </c>
      <c r="N19" s="62">
        <v>1</v>
      </c>
      <c r="O19" s="62">
        <v>1</v>
      </c>
      <c r="P19" s="63">
        <v>1</v>
      </c>
    </row>
    <row r="20" spans="1:16" x14ac:dyDescent="0.25">
      <c r="A20" s="114">
        <v>340</v>
      </c>
      <c r="B20" s="124">
        <v>1.6668074012819332</v>
      </c>
      <c r="C20" s="115">
        <v>0.61688834795031688</v>
      </c>
      <c r="D20" s="115">
        <v>0.45061282645576678</v>
      </c>
      <c r="E20" s="116">
        <v>0.56491359865205004</v>
      </c>
      <c r="L20" s="69">
        <v>340</v>
      </c>
      <c r="M20" s="61">
        <v>0</v>
      </c>
      <c r="N20" s="62">
        <v>1</v>
      </c>
      <c r="O20" s="62">
        <v>1</v>
      </c>
      <c r="P20" s="63">
        <v>1</v>
      </c>
    </row>
    <row r="21" spans="1:16" x14ac:dyDescent="0.25">
      <c r="A21" s="114">
        <v>360</v>
      </c>
      <c r="B21" s="124">
        <v>1.8647045349545834</v>
      </c>
      <c r="C21" s="115">
        <v>0.73166955900565023</v>
      </c>
      <c r="D21" s="115">
        <v>0.41982106321603335</v>
      </c>
      <c r="E21" s="116">
        <v>0.62773461916241635</v>
      </c>
      <c r="L21" s="69">
        <v>360</v>
      </c>
      <c r="M21" s="61">
        <v>0</v>
      </c>
      <c r="N21" s="62">
        <v>1</v>
      </c>
      <c r="O21" s="62">
        <v>1</v>
      </c>
      <c r="P21" s="63">
        <v>1</v>
      </c>
    </row>
    <row r="22" spans="1:16" x14ac:dyDescent="0.25">
      <c r="A22" s="114">
        <v>380</v>
      </c>
      <c r="B22" s="124">
        <v>2.0314604953081834</v>
      </c>
      <c r="C22" s="115">
        <v>0.78403739464314981</v>
      </c>
      <c r="D22" s="115">
        <v>0.46180850774718313</v>
      </c>
      <c r="E22" s="116">
        <v>0.58654790606303331</v>
      </c>
      <c r="L22" s="69">
        <v>380</v>
      </c>
      <c r="M22" s="61">
        <v>0</v>
      </c>
      <c r="N22" s="62">
        <v>1</v>
      </c>
      <c r="O22" s="62">
        <v>1</v>
      </c>
      <c r="P22" s="63">
        <v>1</v>
      </c>
    </row>
    <row r="23" spans="1:16" x14ac:dyDescent="0.25">
      <c r="A23" s="114">
        <v>400</v>
      </c>
      <c r="B23" s="124">
        <v>1.8863534011188836</v>
      </c>
      <c r="C23" s="115">
        <v>0.74293803406359993</v>
      </c>
      <c r="D23" s="115">
        <v>0.41027052104806688</v>
      </c>
      <c r="E23" s="116">
        <v>0.53500991936391651</v>
      </c>
      <c r="L23" s="69">
        <v>400</v>
      </c>
      <c r="M23" s="61">
        <v>0</v>
      </c>
      <c r="N23" s="62">
        <v>1</v>
      </c>
      <c r="O23" s="62">
        <v>1</v>
      </c>
      <c r="P23" s="63">
        <v>1</v>
      </c>
    </row>
    <row r="24" spans="1:16" x14ac:dyDescent="0.25">
      <c r="A24" s="114">
        <v>420</v>
      </c>
      <c r="B24" s="124">
        <v>1.8867610462114168</v>
      </c>
      <c r="C24" s="115">
        <v>0.64976201291263358</v>
      </c>
      <c r="D24" s="115">
        <v>0.49380864751121639</v>
      </c>
      <c r="E24" s="116">
        <v>0.59777270486106637</v>
      </c>
      <c r="L24" s="69">
        <v>420</v>
      </c>
      <c r="M24" s="61">
        <v>0</v>
      </c>
      <c r="N24" s="62">
        <v>1</v>
      </c>
      <c r="O24" s="62">
        <v>1</v>
      </c>
      <c r="P24" s="63">
        <v>1</v>
      </c>
    </row>
    <row r="25" spans="1:16" x14ac:dyDescent="0.25">
      <c r="A25" s="114">
        <v>440</v>
      </c>
      <c r="B25" s="124">
        <v>1.7416685107754166</v>
      </c>
      <c r="C25" s="115">
        <v>0.54623471816193359</v>
      </c>
      <c r="D25" s="115">
        <v>0.37993007916078331</v>
      </c>
      <c r="E25" s="116">
        <v>0.57743412649420023</v>
      </c>
      <c r="L25" s="69">
        <v>440</v>
      </c>
      <c r="M25" s="61">
        <v>0</v>
      </c>
      <c r="N25" s="62">
        <v>1</v>
      </c>
      <c r="O25" s="62">
        <v>1</v>
      </c>
      <c r="P25" s="63">
        <v>1</v>
      </c>
    </row>
    <row r="26" spans="1:16" x14ac:dyDescent="0.25">
      <c r="A26" s="114">
        <v>460</v>
      </c>
      <c r="B26" s="124">
        <v>1.6797064567100168</v>
      </c>
      <c r="C26" s="115">
        <v>0.59858799504613336</v>
      </c>
      <c r="D26" s="115">
        <v>0.41149345632566653</v>
      </c>
      <c r="E26" s="116">
        <v>0.5154429549222167</v>
      </c>
      <c r="L26" s="69">
        <v>460</v>
      </c>
      <c r="M26" s="61">
        <v>0</v>
      </c>
      <c r="N26" s="62">
        <v>1</v>
      </c>
      <c r="O26" s="62">
        <v>1</v>
      </c>
      <c r="P26" s="63">
        <v>1</v>
      </c>
    </row>
    <row r="27" spans="1:16" x14ac:dyDescent="0.25">
      <c r="A27" s="114">
        <v>480</v>
      </c>
      <c r="B27" s="124">
        <v>1.7840636003991002</v>
      </c>
      <c r="C27" s="115">
        <v>0.82772821331096635</v>
      </c>
      <c r="D27" s="115">
        <v>0.35997002837985015</v>
      </c>
      <c r="E27" s="116">
        <v>0.50549932641500028</v>
      </c>
      <c r="L27" s="69">
        <v>480</v>
      </c>
      <c r="M27" s="61">
        <v>0</v>
      </c>
      <c r="N27" s="62">
        <v>1</v>
      </c>
      <c r="O27" s="62">
        <v>1</v>
      </c>
      <c r="P27" s="63">
        <v>1</v>
      </c>
    </row>
    <row r="28" spans="1:16" ht="14.4" thickBot="1" x14ac:dyDescent="0.3">
      <c r="A28" s="117">
        <v>500</v>
      </c>
      <c r="B28" s="125">
        <v>1.9923702426847001</v>
      </c>
      <c r="C28" s="118">
        <v>0.93209991575333362</v>
      </c>
      <c r="D28" s="118">
        <v>0.41235242277065015</v>
      </c>
      <c r="E28" s="119">
        <v>0.5059069715075335</v>
      </c>
      <c r="L28" s="72">
        <v>500</v>
      </c>
      <c r="M28" s="110">
        <v>0</v>
      </c>
      <c r="N28" s="111">
        <v>1</v>
      </c>
      <c r="O28" s="111">
        <v>1</v>
      </c>
      <c r="P28" s="112">
        <v>1</v>
      </c>
    </row>
    <row r="29" spans="1:16" ht="14.4" thickBot="1" x14ac:dyDescent="0.3">
      <c r="L29" s="108"/>
    </row>
    <row r="30" spans="1:16" ht="14.4" x14ac:dyDescent="0.25">
      <c r="L30" s="65" t="s">
        <v>154</v>
      </c>
      <c r="M30" s="151">
        <f>SUM(M4:M28)*20</f>
        <v>0</v>
      </c>
      <c r="N30" s="152">
        <f t="shared" ref="N30:P30" si="0">SUM(N4:N28)*20</f>
        <v>360</v>
      </c>
      <c r="O30" s="152">
        <f t="shared" si="0"/>
        <v>340</v>
      </c>
      <c r="P30" s="153">
        <f t="shared" si="0"/>
        <v>320</v>
      </c>
    </row>
    <row r="31" spans="1:16" x14ac:dyDescent="0.25">
      <c r="L31" s="61" t="s">
        <v>155</v>
      </c>
      <c r="M31" s="154">
        <v>0</v>
      </c>
      <c r="N31" s="155">
        <v>160</v>
      </c>
      <c r="O31" s="155">
        <v>180</v>
      </c>
      <c r="P31" s="156">
        <v>200</v>
      </c>
    </row>
    <row r="32" spans="1:16" ht="14.4" thickBot="1" x14ac:dyDescent="0.3">
      <c r="L32" s="110" t="s">
        <v>156</v>
      </c>
      <c r="M32" s="157">
        <v>0</v>
      </c>
      <c r="N32" s="158">
        <v>500</v>
      </c>
      <c r="O32" s="158">
        <v>500</v>
      </c>
      <c r="P32" s="159">
        <v>500</v>
      </c>
    </row>
    <row r="33" spans="1:19" ht="14.4" thickBot="1" x14ac:dyDescent="0.3">
      <c r="A33" s="108"/>
      <c r="B33" s="108"/>
      <c r="C33" s="108"/>
      <c r="D33" s="108"/>
      <c r="E33" s="108"/>
      <c r="F33" s="108"/>
      <c r="G33" s="108"/>
    </row>
    <row r="34" spans="1:19" ht="14.4" thickBot="1" x14ac:dyDescent="0.3">
      <c r="A34" s="123" t="s">
        <v>145</v>
      </c>
      <c r="B34" s="180" t="s">
        <v>153</v>
      </c>
      <c r="C34" s="180"/>
      <c r="D34" s="180"/>
      <c r="E34" s="180"/>
      <c r="F34" s="180"/>
      <c r="G34" s="180"/>
      <c r="H34" s="181"/>
    </row>
    <row r="35" spans="1:19" ht="15" thickBot="1" x14ac:dyDescent="0.3">
      <c r="A35" s="123" t="s">
        <v>129</v>
      </c>
      <c r="B35" s="122" t="s">
        <v>146</v>
      </c>
      <c r="C35" s="123" t="s">
        <v>129</v>
      </c>
      <c r="D35" s="121" t="s">
        <v>147</v>
      </c>
      <c r="E35" s="123" t="s">
        <v>129</v>
      </c>
      <c r="F35" s="122" t="s">
        <v>148</v>
      </c>
      <c r="G35" s="123" t="s">
        <v>129</v>
      </c>
      <c r="H35" s="122" t="s">
        <v>149</v>
      </c>
      <c r="L35" s="129" t="s">
        <v>129</v>
      </c>
      <c r="M35" s="130" t="s">
        <v>146</v>
      </c>
      <c r="N35" s="130" t="s">
        <v>129</v>
      </c>
      <c r="O35" s="130" t="s">
        <v>147</v>
      </c>
      <c r="P35" s="130" t="s">
        <v>129</v>
      </c>
      <c r="Q35" s="130" t="s">
        <v>148</v>
      </c>
      <c r="R35" s="130" t="s">
        <v>129</v>
      </c>
      <c r="S35" s="131" t="s">
        <v>149</v>
      </c>
    </row>
    <row r="36" spans="1:19" ht="14.4" x14ac:dyDescent="0.25">
      <c r="A36" s="114">
        <v>20.541100706909901</v>
      </c>
      <c r="B36" s="116">
        <v>1.1459079060766715</v>
      </c>
      <c r="C36" s="114">
        <v>15.2908270899313</v>
      </c>
      <c r="D36" s="115">
        <v>1.5971965306348999</v>
      </c>
      <c r="E36" s="114">
        <v>20.387769453241798</v>
      </c>
      <c r="F36" s="116">
        <v>1.3676906122750998</v>
      </c>
      <c r="G36" s="114">
        <v>14.016591499103599</v>
      </c>
      <c r="H36" s="116">
        <v>-0.13114127548943294</v>
      </c>
      <c r="L36" s="132">
        <v>20.541100706909901</v>
      </c>
      <c r="M36" s="143">
        <v>0</v>
      </c>
      <c r="N36" s="144">
        <v>15.2908270899313</v>
      </c>
      <c r="O36" s="143">
        <v>0</v>
      </c>
      <c r="P36" s="144">
        <v>20.387769453241798</v>
      </c>
      <c r="Q36" s="143">
        <v>0</v>
      </c>
      <c r="R36" s="144">
        <v>14.016591499103599</v>
      </c>
      <c r="S36" s="145">
        <v>1</v>
      </c>
    </row>
    <row r="37" spans="1:19" ht="14.4" x14ac:dyDescent="0.25">
      <c r="A37" s="114">
        <v>42.710685073466699</v>
      </c>
      <c r="B37" s="116">
        <v>1.2220448044497714</v>
      </c>
      <c r="C37" s="114">
        <v>39.950722507441803</v>
      </c>
      <c r="D37" s="115">
        <v>1.6427049445930284</v>
      </c>
      <c r="E37" s="114">
        <v>60.259182691545099</v>
      </c>
      <c r="F37" s="116">
        <v>0.83939646401511425</v>
      </c>
      <c r="G37" s="114">
        <v>38.745221616534401</v>
      </c>
      <c r="H37" s="116">
        <v>-0.18505269534439567</v>
      </c>
      <c r="L37" s="132">
        <v>42.710685073466699</v>
      </c>
      <c r="M37" s="143">
        <v>0</v>
      </c>
      <c r="N37" s="144">
        <v>39.950722507441803</v>
      </c>
      <c r="O37" s="143">
        <v>0</v>
      </c>
      <c r="P37" s="144">
        <v>60.259182691545099</v>
      </c>
      <c r="Q37" s="143">
        <v>1</v>
      </c>
      <c r="R37" s="144">
        <v>38.745221616534401</v>
      </c>
      <c r="S37" s="145">
        <v>1</v>
      </c>
    </row>
    <row r="38" spans="1:19" ht="14.4" x14ac:dyDescent="0.25">
      <c r="A38" s="114">
        <v>65.086473539783995</v>
      </c>
      <c r="B38" s="116">
        <v>0.99992220138360011</v>
      </c>
      <c r="C38" s="114">
        <v>57.298303310368802</v>
      </c>
      <c r="D38" s="115">
        <v>1.5506684260735573</v>
      </c>
      <c r="E38" s="114">
        <v>77.638487202127607</v>
      </c>
      <c r="F38" s="116">
        <v>0.70147386835114289</v>
      </c>
      <c r="G38" s="114">
        <v>55.960620304230197</v>
      </c>
      <c r="H38" s="116">
        <v>-8.5897225761765839E-2</v>
      </c>
      <c r="L38" s="132">
        <v>65.086473539783995</v>
      </c>
      <c r="M38" s="143">
        <v>1</v>
      </c>
      <c r="N38" s="144">
        <v>57.298303310368802</v>
      </c>
      <c r="O38" s="143">
        <v>0</v>
      </c>
      <c r="P38" s="144">
        <v>77.638487202127607</v>
      </c>
      <c r="Q38" s="143">
        <v>1</v>
      </c>
      <c r="R38" s="144">
        <v>55.960620304230197</v>
      </c>
      <c r="S38" s="145">
        <v>1</v>
      </c>
    </row>
    <row r="39" spans="1:19" ht="14.4" x14ac:dyDescent="0.25">
      <c r="A39" s="114">
        <v>102.60504512697401</v>
      </c>
      <c r="B39" s="116">
        <v>0.30341686991239997</v>
      </c>
      <c r="C39" s="114">
        <v>76.755510672384005</v>
      </c>
      <c r="D39" s="115">
        <v>1.9786363488731571</v>
      </c>
      <c r="E39" s="114">
        <v>94.906758735916</v>
      </c>
      <c r="F39" s="116">
        <v>0.72415254269292872</v>
      </c>
      <c r="G39" s="114">
        <v>83.063241211210993</v>
      </c>
      <c r="H39" s="116">
        <v>-2.1881805018542722E-3</v>
      </c>
      <c r="L39" s="132">
        <v>102.60504512697401</v>
      </c>
      <c r="M39" s="143">
        <v>1</v>
      </c>
      <c r="N39" s="144">
        <v>76.755510672384005</v>
      </c>
      <c r="O39" s="143">
        <v>0</v>
      </c>
      <c r="P39" s="144">
        <v>94.906758735916</v>
      </c>
      <c r="Q39" s="143">
        <v>1</v>
      </c>
      <c r="R39" s="144">
        <v>83.063241211210993</v>
      </c>
      <c r="S39" s="145">
        <v>1</v>
      </c>
    </row>
    <row r="40" spans="1:19" ht="14.4" x14ac:dyDescent="0.25">
      <c r="A40" s="114">
        <v>129.80283715692099</v>
      </c>
      <c r="B40" s="116">
        <v>0.24946768373879991</v>
      </c>
      <c r="C40" s="114">
        <v>99.221182977058405</v>
      </c>
      <c r="D40" s="115">
        <v>1.6265031938975569</v>
      </c>
      <c r="E40" s="114">
        <v>117.129215948565</v>
      </c>
      <c r="F40" s="116">
        <v>0.72381264582518567</v>
      </c>
      <c r="G40" s="114">
        <v>100.16760692211299</v>
      </c>
      <c r="H40" s="116">
        <v>0.25756855908652859</v>
      </c>
      <c r="L40" s="132">
        <v>129.80283715692099</v>
      </c>
      <c r="M40" s="143">
        <v>1</v>
      </c>
      <c r="N40" s="144">
        <v>99.221182977058405</v>
      </c>
      <c r="O40" s="143">
        <v>0</v>
      </c>
      <c r="P40" s="144">
        <v>117.129215948565</v>
      </c>
      <c r="Q40" s="143">
        <v>1</v>
      </c>
      <c r="R40" s="144">
        <v>100.16760692211299</v>
      </c>
      <c r="S40" s="145">
        <v>1</v>
      </c>
    </row>
    <row r="41" spans="1:19" ht="14.4" x14ac:dyDescent="0.25">
      <c r="A41" s="114">
        <v>152.04115622339799</v>
      </c>
      <c r="B41" s="116">
        <v>0.22618474829881435</v>
      </c>
      <c r="C41" s="114">
        <v>118.805285169695</v>
      </c>
      <c r="D41" s="115">
        <v>1.8709268081191428</v>
      </c>
      <c r="E41" s="114">
        <v>139.076734361533</v>
      </c>
      <c r="F41" s="116">
        <v>1.1211520842098142</v>
      </c>
      <c r="G41" s="114">
        <v>117.34599461754399</v>
      </c>
      <c r="H41" s="116">
        <v>0.41025778533774293</v>
      </c>
      <c r="L41" s="132">
        <v>152.04115622339799</v>
      </c>
      <c r="M41" s="143">
        <v>1</v>
      </c>
      <c r="N41" s="144">
        <v>118.805285169695</v>
      </c>
      <c r="O41" s="143">
        <v>0</v>
      </c>
      <c r="P41" s="144">
        <v>139.076734361533</v>
      </c>
      <c r="Q41" s="143">
        <v>0</v>
      </c>
      <c r="R41" s="144">
        <v>117.34599461754399</v>
      </c>
      <c r="S41" s="145">
        <v>1</v>
      </c>
    </row>
    <row r="42" spans="1:19" ht="14.4" x14ac:dyDescent="0.25">
      <c r="A42" s="114">
        <v>159.379907261027</v>
      </c>
      <c r="B42" s="116">
        <v>0.3254912831559858</v>
      </c>
      <c r="C42" s="114">
        <v>141.01716781312601</v>
      </c>
      <c r="D42" s="115">
        <v>1.8858822702995717</v>
      </c>
      <c r="E42" s="114">
        <v>151.16346697826299</v>
      </c>
      <c r="F42" s="116">
        <v>1.4956995492967431</v>
      </c>
      <c r="G42" s="114">
        <v>134.59311701289499</v>
      </c>
      <c r="H42" s="116">
        <v>0.46352717777587138</v>
      </c>
      <c r="L42" s="132">
        <v>159.379907261027</v>
      </c>
      <c r="M42" s="143">
        <v>1</v>
      </c>
      <c r="N42" s="144">
        <v>141.01716781312601</v>
      </c>
      <c r="O42" s="143">
        <v>0</v>
      </c>
      <c r="P42" s="144">
        <v>151.16346697826299</v>
      </c>
      <c r="Q42" s="143">
        <v>0</v>
      </c>
      <c r="R42" s="144">
        <v>134.59311701289499</v>
      </c>
      <c r="S42" s="145">
        <v>1</v>
      </c>
    </row>
    <row r="43" spans="1:19" ht="14.4" x14ac:dyDescent="0.25">
      <c r="A43" s="114">
        <v>179.09090428428601</v>
      </c>
      <c r="B43" s="116">
        <v>0.3863705887995571</v>
      </c>
      <c r="C43" s="114">
        <v>175.90267166491299</v>
      </c>
      <c r="D43" s="115">
        <v>1.4264927703936141</v>
      </c>
      <c r="E43" s="114">
        <v>173.50753173692499</v>
      </c>
      <c r="F43" s="116">
        <v>1.3194630233750715</v>
      </c>
      <c r="G43" s="114">
        <v>161.73803619674999</v>
      </c>
      <c r="H43" s="116">
        <v>0.48605478684311415</v>
      </c>
      <c r="L43" s="132">
        <v>179.09090428428601</v>
      </c>
      <c r="M43" s="143">
        <v>1</v>
      </c>
      <c r="N43" s="144">
        <v>175.90267166491299</v>
      </c>
      <c r="O43" s="143">
        <v>0</v>
      </c>
      <c r="P43" s="144">
        <v>173.50753173692499</v>
      </c>
      <c r="Q43" s="143">
        <v>0</v>
      </c>
      <c r="R43" s="144">
        <v>161.73803619674999</v>
      </c>
      <c r="S43" s="145">
        <v>1</v>
      </c>
    </row>
    <row r="44" spans="1:19" ht="14.4" x14ac:dyDescent="0.25">
      <c r="A44" s="114">
        <v>193.800130067201</v>
      </c>
      <c r="B44" s="116">
        <v>0.53909758136941421</v>
      </c>
      <c r="C44" s="114">
        <v>196.01550231847401</v>
      </c>
      <c r="D44" s="115">
        <v>0.90614843220680008</v>
      </c>
      <c r="E44" s="114">
        <v>190.92384723977301</v>
      </c>
      <c r="F44" s="116">
        <v>1.1280066710425143</v>
      </c>
      <c r="G44" s="114">
        <v>171.50893815463101</v>
      </c>
      <c r="H44" s="116">
        <v>0.63885731205024299</v>
      </c>
      <c r="L44" s="132">
        <v>193.800130067201</v>
      </c>
      <c r="M44" s="143">
        <v>1</v>
      </c>
      <c r="N44" s="144">
        <v>196.01550231847401</v>
      </c>
      <c r="O44" s="143">
        <v>1</v>
      </c>
      <c r="P44" s="144">
        <v>190.92384723977301</v>
      </c>
      <c r="Q44" s="143">
        <v>0</v>
      </c>
      <c r="R44" s="144">
        <v>171.50893815463101</v>
      </c>
      <c r="S44" s="145">
        <v>1</v>
      </c>
    </row>
    <row r="45" spans="1:19" ht="14.4" x14ac:dyDescent="0.25">
      <c r="A45" s="114">
        <v>220.98206024332001</v>
      </c>
      <c r="B45" s="116">
        <v>0.50809143376807142</v>
      </c>
      <c r="C45" s="114">
        <v>215.81109589548001</v>
      </c>
      <c r="D45" s="115">
        <v>0.8446648654650285</v>
      </c>
      <c r="E45" s="114">
        <v>212.88722750656899</v>
      </c>
      <c r="F45" s="116">
        <v>1.5024030708548999</v>
      </c>
      <c r="G45" s="114">
        <v>193.74725722110799</v>
      </c>
      <c r="H45" s="116">
        <v>0.61557437661025716</v>
      </c>
      <c r="L45" s="132">
        <v>220.98206024332001</v>
      </c>
      <c r="M45" s="143">
        <v>1</v>
      </c>
      <c r="N45" s="144">
        <v>215.81109589548001</v>
      </c>
      <c r="O45" s="143">
        <v>1</v>
      </c>
      <c r="P45" s="144">
        <v>212.88722750656899</v>
      </c>
      <c r="Q45" s="143">
        <v>0</v>
      </c>
      <c r="R45" s="144">
        <v>193.74725722110799</v>
      </c>
      <c r="S45" s="145">
        <v>1</v>
      </c>
    </row>
    <row r="46" spans="1:19" ht="14.4" x14ac:dyDescent="0.25">
      <c r="A46" s="114">
        <v>243.19923017136</v>
      </c>
      <c r="B46" s="116">
        <v>0.51539921642441422</v>
      </c>
      <c r="C46" s="114">
        <v>238.118149661877</v>
      </c>
      <c r="D46" s="115">
        <v>0.72196209621195706</v>
      </c>
      <c r="E46" s="114">
        <v>235.21543041140299</v>
      </c>
      <c r="F46" s="116">
        <v>1.3491095835054716</v>
      </c>
      <c r="G46" s="114">
        <v>211.17943457778301</v>
      </c>
      <c r="H46" s="116">
        <v>0.40117498570544285</v>
      </c>
      <c r="L46" s="132">
        <v>243.19923017136</v>
      </c>
      <c r="M46" s="143">
        <v>1</v>
      </c>
      <c r="N46" s="144">
        <v>238.118149661877</v>
      </c>
      <c r="O46" s="143">
        <v>1</v>
      </c>
      <c r="P46" s="144">
        <v>235.21543041140299</v>
      </c>
      <c r="Q46" s="143">
        <v>0</v>
      </c>
      <c r="R46" s="144">
        <v>211.17943457778301</v>
      </c>
      <c r="S46" s="145">
        <v>1</v>
      </c>
    </row>
    <row r="47" spans="1:19" ht="14.4" x14ac:dyDescent="0.25">
      <c r="A47" s="114">
        <v>265.44283652244701</v>
      </c>
      <c r="B47" s="116">
        <v>0.48446860146034282</v>
      </c>
      <c r="C47" s="114">
        <v>252.594734921986</v>
      </c>
      <c r="D47" s="115">
        <v>1.2111869878415003</v>
      </c>
      <c r="E47" s="114">
        <v>260.40405428983797</v>
      </c>
      <c r="F47" s="116">
        <v>0.62985004505521425</v>
      </c>
      <c r="G47" s="114">
        <v>237.94895655438199</v>
      </c>
      <c r="H47" s="116">
        <v>0.96668784098264282</v>
      </c>
      <c r="L47" s="132">
        <v>265.44283652244701</v>
      </c>
      <c r="M47" s="143">
        <v>1</v>
      </c>
      <c r="N47" s="144">
        <v>252.594734921986</v>
      </c>
      <c r="O47" s="143">
        <v>0</v>
      </c>
      <c r="P47" s="144">
        <v>260.40405428983797</v>
      </c>
      <c r="Q47" s="143">
        <v>1</v>
      </c>
      <c r="R47" s="144">
        <v>237.94895655438199</v>
      </c>
      <c r="S47" s="145">
        <v>1</v>
      </c>
    </row>
    <row r="48" spans="1:19" ht="14.4" x14ac:dyDescent="0.25">
      <c r="A48" s="114">
        <v>285.201419107189</v>
      </c>
      <c r="B48" s="116">
        <v>0.47651879138715714</v>
      </c>
      <c r="C48" s="114">
        <v>275.03397080361401</v>
      </c>
      <c r="D48" s="115">
        <v>0.89729223048632867</v>
      </c>
      <c r="E48" s="114">
        <v>280.120338597706</v>
      </c>
      <c r="F48" s="116">
        <v>0.68308167117469998</v>
      </c>
      <c r="G48" s="114">
        <v>253.12346338290999</v>
      </c>
      <c r="H48" s="116">
        <v>0.44641903543311429</v>
      </c>
      <c r="L48" s="132">
        <v>285.201419107189</v>
      </c>
      <c r="M48" s="143">
        <v>1</v>
      </c>
      <c r="N48" s="144">
        <v>275.03397080361401</v>
      </c>
      <c r="O48" s="143">
        <v>1</v>
      </c>
      <c r="P48" s="144">
        <v>280.120338597706</v>
      </c>
      <c r="Q48" s="143">
        <v>1</v>
      </c>
      <c r="R48" s="144">
        <v>253.12346338290999</v>
      </c>
      <c r="S48" s="145">
        <v>1</v>
      </c>
    </row>
    <row r="49" spans="1:19" ht="14.4" x14ac:dyDescent="0.25">
      <c r="A49" s="114">
        <v>300.03753972072502</v>
      </c>
      <c r="B49" s="116">
        <v>0.44570147537900012</v>
      </c>
      <c r="C49" s="114">
        <v>292.43442445263298</v>
      </c>
      <c r="D49" s="115">
        <v>0.72877891672601436</v>
      </c>
      <c r="E49" s="114">
        <v>297.436195692978</v>
      </c>
      <c r="F49" s="116">
        <v>0.63693122979972849</v>
      </c>
      <c r="G49" s="114">
        <v>275.40936801087003</v>
      </c>
      <c r="H49" s="116">
        <v>0.35430698427635704</v>
      </c>
      <c r="L49" s="132">
        <v>300.03753972072502</v>
      </c>
      <c r="M49" s="143">
        <v>1</v>
      </c>
      <c r="N49" s="144">
        <v>292.43442445263298</v>
      </c>
      <c r="O49" s="143">
        <v>1</v>
      </c>
      <c r="P49" s="144">
        <v>297.436195692978</v>
      </c>
      <c r="Q49" s="143">
        <v>1</v>
      </c>
      <c r="R49" s="144">
        <v>275.40936801087003</v>
      </c>
      <c r="S49" s="145">
        <v>1</v>
      </c>
    </row>
    <row r="50" spans="1:19" ht="14.4" x14ac:dyDescent="0.25">
      <c r="A50" s="114">
        <v>322.233560510328</v>
      </c>
      <c r="B50" s="116">
        <v>0.48359997613168559</v>
      </c>
      <c r="C50" s="114">
        <v>319.621641913362</v>
      </c>
      <c r="D50" s="115">
        <v>0.69012508960058561</v>
      </c>
      <c r="E50" s="114">
        <v>315.127449995505</v>
      </c>
      <c r="F50" s="116">
        <v>4.7795542214811401E-2</v>
      </c>
      <c r="G50" s="114">
        <v>292.86798179059099</v>
      </c>
      <c r="H50" s="116">
        <v>0.10166919575113706</v>
      </c>
      <c r="L50" s="132">
        <v>322.233560510328</v>
      </c>
      <c r="M50" s="143">
        <v>1</v>
      </c>
      <c r="N50" s="144">
        <v>319.621641913362</v>
      </c>
      <c r="O50" s="143">
        <v>1</v>
      </c>
      <c r="P50" s="144">
        <v>315.127449995505</v>
      </c>
      <c r="Q50" s="143">
        <v>1</v>
      </c>
      <c r="R50" s="144">
        <v>292.86798179059099</v>
      </c>
      <c r="S50" s="145">
        <v>1</v>
      </c>
    </row>
    <row r="51" spans="1:19" ht="14.4" x14ac:dyDescent="0.25">
      <c r="A51" s="114">
        <v>339.51769389794401</v>
      </c>
      <c r="B51" s="116">
        <v>0.48333561190121416</v>
      </c>
      <c r="C51" s="114">
        <v>339.56527945942702</v>
      </c>
      <c r="D51" s="115">
        <v>0.41450649618445723</v>
      </c>
      <c r="E51" s="114">
        <v>332.35342325241999</v>
      </c>
      <c r="F51" s="116">
        <v>0.13165565274927285</v>
      </c>
      <c r="G51" s="114">
        <v>317.411556946698</v>
      </c>
      <c r="H51" s="116">
        <v>0.31542655923911439</v>
      </c>
      <c r="L51" s="132">
        <v>339.51769389794401</v>
      </c>
      <c r="M51" s="143">
        <v>1</v>
      </c>
      <c r="N51" s="144">
        <v>339.56527945942702</v>
      </c>
      <c r="O51" s="143">
        <v>1</v>
      </c>
      <c r="P51" s="144">
        <v>332.35342325241999</v>
      </c>
      <c r="Q51" s="143">
        <v>1</v>
      </c>
      <c r="R51" s="144">
        <v>317.411556946698</v>
      </c>
      <c r="S51" s="145">
        <v>1</v>
      </c>
    </row>
    <row r="52" spans="1:19" ht="14.4" x14ac:dyDescent="0.25">
      <c r="A52" s="114">
        <v>356.84412556243399</v>
      </c>
      <c r="B52" s="116">
        <v>0.42188981147808569</v>
      </c>
      <c r="C52" s="114">
        <v>359.45075687479101</v>
      </c>
      <c r="D52" s="115">
        <v>0.22301237753325712</v>
      </c>
      <c r="E52" s="114">
        <v>359.54592799775799</v>
      </c>
      <c r="F52" s="116">
        <v>8.5354146099758665E-2</v>
      </c>
      <c r="G52" s="114">
        <v>337.069681123865</v>
      </c>
      <c r="H52" s="116">
        <v>0.45278266012351437</v>
      </c>
      <c r="L52" s="132">
        <v>356.84412556243399</v>
      </c>
      <c r="M52" s="143">
        <v>1</v>
      </c>
      <c r="N52" s="144">
        <v>359.45075687479101</v>
      </c>
      <c r="O52" s="143">
        <v>1</v>
      </c>
      <c r="P52" s="144">
        <v>359.54592799775799</v>
      </c>
      <c r="Q52" s="143">
        <v>1</v>
      </c>
      <c r="R52" s="144">
        <v>337.069681123865</v>
      </c>
      <c r="S52" s="145">
        <v>1</v>
      </c>
    </row>
    <row r="53" spans="1:19" ht="14.4" x14ac:dyDescent="0.25">
      <c r="A53" s="114">
        <v>381.53045740299098</v>
      </c>
      <c r="B53" s="116">
        <v>0.42915982781579992</v>
      </c>
      <c r="C53" s="114">
        <v>381.65735223361298</v>
      </c>
      <c r="D53" s="115">
        <v>0.24561551923777156</v>
      </c>
      <c r="E53" s="114">
        <v>374.24986649606302</v>
      </c>
      <c r="F53" s="116">
        <v>0.24572881819368572</v>
      </c>
      <c r="G53" s="114">
        <v>359.67282282837903</v>
      </c>
      <c r="H53" s="116">
        <v>-9.8190162478257043E-2</v>
      </c>
      <c r="L53" s="132">
        <v>381.53045740299098</v>
      </c>
      <c r="M53" s="143">
        <v>1</v>
      </c>
      <c r="N53" s="144">
        <v>381.65735223361298</v>
      </c>
      <c r="O53" s="143">
        <v>1</v>
      </c>
      <c r="P53" s="144">
        <v>374.24986649606302</v>
      </c>
      <c r="Q53" s="143">
        <v>1</v>
      </c>
      <c r="R53" s="144">
        <v>359.67282282837903</v>
      </c>
      <c r="S53" s="145">
        <v>1</v>
      </c>
    </row>
    <row r="54" spans="1:19" ht="14.4" x14ac:dyDescent="0.25">
      <c r="A54" s="114">
        <v>401.23087985703103</v>
      </c>
      <c r="B54" s="116">
        <v>0.5053344925075286</v>
      </c>
      <c r="C54" s="114">
        <v>416.37366297790402</v>
      </c>
      <c r="D54" s="115">
        <v>3.0951764102508456E-2</v>
      </c>
      <c r="E54" s="114">
        <v>398.98378389810301</v>
      </c>
      <c r="F54" s="116">
        <v>0.18416971881464278</v>
      </c>
      <c r="G54" s="114">
        <v>374.54066714957099</v>
      </c>
      <c r="H54" s="116">
        <v>-0.17489355563092143</v>
      </c>
      <c r="L54" s="132">
        <v>401.23087985703103</v>
      </c>
      <c r="M54" s="143">
        <v>1</v>
      </c>
      <c r="N54" s="144">
        <v>416.37366297790402</v>
      </c>
      <c r="O54" s="143">
        <v>1</v>
      </c>
      <c r="P54" s="144">
        <v>398.98378389810301</v>
      </c>
      <c r="Q54" s="143">
        <v>1</v>
      </c>
      <c r="R54" s="144">
        <v>374.54066714957099</v>
      </c>
      <c r="S54" s="145">
        <v>1</v>
      </c>
    </row>
    <row r="55" spans="1:19" ht="14.4" x14ac:dyDescent="0.25">
      <c r="A55" s="114">
        <v>421.259113956845</v>
      </c>
      <c r="B55" s="116">
        <v>0.10735302670607437</v>
      </c>
      <c r="C55" s="114">
        <v>431.14104889151997</v>
      </c>
      <c r="D55" s="115">
        <v>9.9554281907440104E-2</v>
      </c>
      <c r="E55" s="114">
        <v>418.557311521521</v>
      </c>
      <c r="F55" s="116">
        <v>0.44388869208440013</v>
      </c>
      <c r="G55" s="114">
        <v>399.25343541317397</v>
      </c>
      <c r="H55" s="116">
        <v>-0.20586193691363139</v>
      </c>
      <c r="L55" s="132">
        <v>421.259113956845</v>
      </c>
      <c r="M55" s="143">
        <v>1</v>
      </c>
      <c r="N55" s="144">
        <v>431.14104889151997</v>
      </c>
      <c r="O55" s="143">
        <v>1</v>
      </c>
      <c r="P55" s="144">
        <v>418.557311521521</v>
      </c>
      <c r="Q55" s="143">
        <v>1</v>
      </c>
      <c r="R55" s="144">
        <v>399.25343541317397</v>
      </c>
      <c r="S55" s="145">
        <v>1</v>
      </c>
    </row>
    <row r="56" spans="1:19" ht="14.4" x14ac:dyDescent="0.25">
      <c r="A56" s="114">
        <v>443.25950521590499</v>
      </c>
      <c r="B56" s="116">
        <v>0.42821566984985715</v>
      </c>
      <c r="C56" s="114">
        <v>458.33884092146701</v>
      </c>
      <c r="D56" s="115">
        <v>4.5605095733840022E-2</v>
      </c>
      <c r="E56" s="114">
        <v>430.850248238012</v>
      </c>
      <c r="F56" s="116">
        <v>0.52017665573205718</v>
      </c>
      <c r="G56" s="114">
        <v>418.99615614408901</v>
      </c>
      <c r="H56" s="116">
        <v>-0.19086870841456285</v>
      </c>
      <c r="L56" s="132">
        <v>443.25950521590499</v>
      </c>
      <c r="M56" s="143">
        <v>1</v>
      </c>
      <c r="N56" s="144">
        <v>458.33884092146701</v>
      </c>
      <c r="O56" s="143">
        <v>1</v>
      </c>
      <c r="P56" s="144">
        <v>430.850248238012</v>
      </c>
      <c r="Q56" s="143">
        <v>1</v>
      </c>
      <c r="R56" s="144">
        <v>418.99615614408901</v>
      </c>
      <c r="S56" s="145">
        <v>1</v>
      </c>
    </row>
    <row r="57" spans="1:19" ht="14.4" x14ac:dyDescent="0.25">
      <c r="A57" s="114">
        <v>455.56830378622402</v>
      </c>
      <c r="B57" s="116">
        <v>0.48156059492525721</v>
      </c>
      <c r="C57" s="114">
        <v>477.98110324480598</v>
      </c>
      <c r="D57" s="115">
        <v>0.20590423519050002</v>
      </c>
      <c r="E57" s="114">
        <v>448.27185102546798</v>
      </c>
      <c r="F57" s="116">
        <v>0.32107262387539998</v>
      </c>
      <c r="G57" s="114">
        <v>438.71244045195698</v>
      </c>
      <c r="H57" s="116">
        <v>-0.13763708229507568</v>
      </c>
      <c r="L57" s="132">
        <v>455.56830378622402</v>
      </c>
      <c r="M57" s="143">
        <v>1</v>
      </c>
      <c r="N57" s="144">
        <v>477.98110324480598</v>
      </c>
      <c r="O57" s="143">
        <v>1</v>
      </c>
      <c r="P57" s="144">
        <v>448.27185102546798</v>
      </c>
      <c r="Q57" s="143">
        <v>1</v>
      </c>
      <c r="R57" s="144">
        <v>438.71244045195698</v>
      </c>
      <c r="S57" s="145">
        <v>1</v>
      </c>
    </row>
    <row r="58" spans="1:19" ht="14.4" x14ac:dyDescent="0.25">
      <c r="A58" s="114">
        <v>482.73437210851603</v>
      </c>
      <c r="B58" s="116">
        <v>0.47349748589615714</v>
      </c>
      <c r="C58" s="114">
        <v>502.58283853161498</v>
      </c>
      <c r="D58" s="115">
        <v>0.33553712391355717</v>
      </c>
      <c r="E58" s="114">
        <v>473.04277941977301</v>
      </c>
      <c r="F58" s="116">
        <v>0.20597976782777142</v>
      </c>
      <c r="G58" s="114">
        <v>455.89611543199698</v>
      </c>
      <c r="H58" s="116">
        <v>7.4044644320570641E-3</v>
      </c>
      <c r="L58" s="132">
        <v>482.73437210851603</v>
      </c>
      <c r="M58" s="143">
        <v>1</v>
      </c>
      <c r="N58" s="144">
        <v>502.58283853161498</v>
      </c>
      <c r="O58" s="143">
        <v>1</v>
      </c>
      <c r="P58" s="144">
        <v>473.04277941977301</v>
      </c>
      <c r="Q58" s="143">
        <v>1</v>
      </c>
      <c r="R58" s="144">
        <v>455.89611543199698</v>
      </c>
      <c r="S58" s="145">
        <v>1</v>
      </c>
    </row>
    <row r="59" spans="1:19" ht="14.4" x14ac:dyDescent="0.25">
      <c r="A59" s="114">
        <v>504.956829321165</v>
      </c>
      <c r="B59" s="116">
        <v>0.47315758902842858</v>
      </c>
      <c r="C59" s="114">
        <v>529.632586592503</v>
      </c>
      <c r="D59" s="115">
        <v>0.49572296441429992</v>
      </c>
      <c r="E59" s="114">
        <v>497.697387552674</v>
      </c>
      <c r="F59" s="116">
        <v>0.25913586130998567</v>
      </c>
      <c r="G59" s="114">
        <v>475.64412344751997</v>
      </c>
      <c r="H59" s="116">
        <v>1.4750013407042977E-2</v>
      </c>
      <c r="L59" s="132">
        <v>504.956829321165</v>
      </c>
      <c r="M59" s="143">
        <v>1</v>
      </c>
      <c r="N59" s="144">
        <v>529.632586592503</v>
      </c>
      <c r="O59" s="143">
        <v>1</v>
      </c>
      <c r="P59" s="144">
        <v>497.697387552674</v>
      </c>
      <c r="Q59" s="143">
        <v>1</v>
      </c>
      <c r="R59" s="144">
        <v>475.64412344751997</v>
      </c>
      <c r="S59" s="145">
        <v>1</v>
      </c>
    </row>
    <row r="60" spans="1:19" ht="14.4" x14ac:dyDescent="0.25">
      <c r="A60" s="114">
        <v>527.26388308756202</v>
      </c>
      <c r="B60" s="116">
        <v>0.35045481977534287</v>
      </c>
      <c r="C60" s="114">
        <v>556.76164392252997</v>
      </c>
      <c r="D60" s="115">
        <v>0.54119361205380001</v>
      </c>
      <c r="E60" s="114">
        <v>514.94979723263498</v>
      </c>
      <c r="F60" s="116">
        <v>0.30475757422402844</v>
      </c>
      <c r="G60" s="114">
        <v>497.88772979860698</v>
      </c>
      <c r="H60" s="116">
        <v>-1.6180601557030019E-2</v>
      </c>
      <c r="L60" s="132">
        <v>527.26388308756202</v>
      </c>
      <c r="M60" s="143">
        <v>1</v>
      </c>
      <c r="N60" s="144">
        <v>556.76164392252997</v>
      </c>
      <c r="O60" s="143">
        <v>1</v>
      </c>
      <c r="P60" s="144">
        <v>514.94979723263498</v>
      </c>
      <c r="Q60" s="143">
        <v>1</v>
      </c>
      <c r="R60" s="144">
        <v>497.88772979860698</v>
      </c>
      <c r="S60" s="145">
        <v>1</v>
      </c>
    </row>
    <row r="61" spans="1:19" ht="14.4" x14ac:dyDescent="0.25">
      <c r="A61" s="114">
        <v>554.488111540555</v>
      </c>
      <c r="B61" s="116">
        <v>0.25826723598132845</v>
      </c>
      <c r="C61" s="114">
        <v>596.25237266896795</v>
      </c>
      <c r="D61" s="115">
        <v>0.56353238952784301</v>
      </c>
      <c r="E61" s="114">
        <v>522.30441012409199</v>
      </c>
      <c r="F61" s="116">
        <v>0.38112107050895716</v>
      </c>
      <c r="G61" s="114">
        <v>522.26211184721797</v>
      </c>
      <c r="H61" s="116">
        <v>0.44230250670162846</v>
      </c>
      <c r="L61" s="132">
        <v>554.488111540555</v>
      </c>
      <c r="M61" s="143">
        <v>1</v>
      </c>
      <c r="N61" s="144">
        <v>596.25237266896795</v>
      </c>
      <c r="O61" s="143">
        <v>1</v>
      </c>
      <c r="P61" s="144">
        <v>522.30441012409199</v>
      </c>
      <c r="Q61" s="143">
        <v>1</v>
      </c>
      <c r="R61" s="144">
        <v>522.26211184721797</v>
      </c>
      <c r="S61" s="145">
        <v>1</v>
      </c>
    </row>
    <row r="62" spans="1:19" ht="14.4" x14ac:dyDescent="0.25">
      <c r="A62" s="114">
        <v>581.62774343980095</v>
      </c>
      <c r="B62" s="116">
        <v>0.28844252457264297</v>
      </c>
      <c r="C62" s="114">
        <v>613.59995347189499</v>
      </c>
      <c r="D62" s="115">
        <v>0.47149587100837131</v>
      </c>
      <c r="E62" s="114">
        <v>556.87267689932401</v>
      </c>
      <c r="F62" s="116">
        <v>0.38059234204802855</v>
      </c>
      <c r="G62" s="114">
        <v>537.11409431458196</v>
      </c>
      <c r="H62" s="116">
        <v>0.38854215212121418</v>
      </c>
      <c r="L62" s="132">
        <v>581.62774343980095</v>
      </c>
      <c r="M62" s="143">
        <v>1</v>
      </c>
      <c r="N62" s="144">
        <v>613.59995347189499</v>
      </c>
      <c r="O62" s="143">
        <v>1</v>
      </c>
      <c r="P62" s="144">
        <v>556.87267689932401</v>
      </c>
      <c r="Q62" s="143">
        <v>1</v>
      </c>
      <c r="R62" s="144">
        <v>537.11409431458196</v>
      </c>
      <c r="S62" s="145">
        <v>1</v>
      </c>
    </row>
    <row r="63" spans="1:19" ht="14.4" x14ac:dyDescent="0.25">
      <c r="A63" s="114">
        <v>615.86819856926002</v>
      </c>
      <c r="B63" s="116">
        <v>0.76206992660492845</v>
      </c>
      <c r="C63" s="114">
        <v>635.79597426149803</v>
      </c>
      <c r="D63" s="115">
        <v>0.50939437176105706</v>
      </c>
      <c r="E63" s="114">
        <v>576.530801076491</v>
      </c>
      <c r="F63" s="116">
        <v>0.51794844293244269</v>
      </c>
      <c r="G63" s="114">
        <v>561.84801171662195</v>
      </c>
      <c r="H63" s="116">
        <v>0.32698305274217149</v>
      </c>
      <c r="L63" s="132">
        <v>615.86819856926002</v>
      </c>
      <c r="M63" s="143">
        <v>1</v>
      </c>
      <c r="N63" s="144">
        <v>635.79597426149803</v>
      </c>
      <c r="O63" s="143">
        <v>1</v>
      </c>
      <c r="P63" s="144">
        <v>576.530801076491</v>
      </c>
      <c r="Q63" s="143">
        <v>1</v>
      </c>
      <c r="R63" s="144">
        <v>561.84801171662195</v>
      </c>
      <c r="S63" s="145">
        <v>1</v>
      </c>
    </row>
    <row r="64" spans="1:19" ht="14.4" x14ac:dyDescent="0.25">
      <c r="A64" s="114">
        <v>645.61446178086305</v>
      </c>
      <c r="B64" s="116">
        <v>0.59336778125142864</v>
      </c>
      <c r="C64" s="114">
        <v>655.48053486171102</v>
      </c>
      <c r="D64" s="115">
        <v>0.60851207502505722</v>
      </c>
      <c r="E64" s="114">
        <v>603.64399655269006</v>
      </c>
      <c r="F64" s="116">
        <v>0.58636212914418573</v>
      </c>
      <c r="G64" s="114">
        <v>579.09513411197395</v>
      </c>
      <c r="H64" s="116">
        <v>0.38025244518028573</v>
      </c>
      <c r="L64" s="132">
        <v>645.61446178086305</v>
      </c>
      <c r="M64" s="143">
        <v>1</v>
      </c>
      <c r="N64" s="144">
        <v>655.48053486171102</v>
      </c>
      <c r="O64" s="143">
        <v>1</v>
      </c>
      <c r="P64" s="144">
        <v>603.64399655269006</v>
      </c>
      <c r="Q64" s="143">
        <v>1</v>
      </c>
      <c r="R64" s="144">
        <v>579.09513411197395</v>
      </c>
      <c r="S64" s="145">
        <v>1</v>
      </c>
    </row>
    <row r="65" spans="1:19" ht="14.4" x14ac:dyDescent="0.25">
      <c r="A65" s="114">
        <v>675.20210645418797</v>
      </c>
      <c r="B65" s="116">
        <v>0.65409602162045721</v>
      </c>
      <c r="C65" s="114">
        <v>697.48801108214798</v>
      </c>
      <c r="D65" s="115">
        <v>0.5619839704637144</v>
      </c>
      <c r="E65" s="114">
        <v>628.27745554715398</v>
      </c>
      <c r="F65" s="116">
        <v>0.67010894072272842</v>
      </c>
      <c r="G65" s="114">
        <v>596.21007439209404</v>
      </c>
      <c r="H65" s="116">
        <v>0.62471382572051426</v>
      </c>
      <c r="L65" s="132">
        <v>675.20210645418797</v>
      </c>
      <c r="M65" s="143">
        <v>1</v>
      </c>
      <c r="N65" s="144">
        <v>697.48801108214798</v>
      </c>
      <c r="O65" s="143">
        <v>1</v>
      </c>
      <c r="P65" s="144">
        <v>628.27745554715398</v>
      </c>
      <c r="Q65" s="143">
        <v>1</v>
      </c>
      <c r="R65" s="144">
        <v>596.21007439209404</v>
      </c>
      <c r="S65" s="145">
        <v>1</v>
      </c>
    </row>
    <row r="66" spans="1:19" ht="14.4" x14ac:dyDescent="0.25">
      <c r="A66" s="114">
        <v>694.90252890822796</v>
      </c>
      <c r="B66" s="116">
        <v>0.73027068631220005</v>
      </c>
      <c r="C66" s="114">
        <v>712.36642997255797</v>
      </c>
      <c r="D66" s="115">
        <v>0.46998521826287132</v>
      </c>
      <c r="E66" s="114">
        <v>645.51929065789602</v>
      </c>
      <c r="F66" s="116">
        <v>0.73102601268494283</v>
      </c>
      <c r="G66" s="114">
        <v>613.67397545642405</v>
      </c>
      <c r="H66" s="116">
        <v>0.36442835767120002</v>
      </c>
      <c r="L66" s="132">
        <v>694.90252890822796</v>
      </c>
      <c r="M66" s="143">
        <v>1</v>
      </c>
      <c r="N66" s="144">
        <v>712.36642997255797</v>
      </c>
      <c r="O66" s="143">
        <v>1</v>
      </c>
      <c r="P66" s="144">
        <v>645.51929065789602</v>
      </c>
      <c r="Q66" s="143">
        <v>1</v>
      </c>
      <c r="R66" s="144">
        <v>613.67397545642405</v>
      </c>
      <c r="S66" s="145">
        <v>1</v>
      </c>
    </row>
    <row r="67" spans="1:19" ht="14.4" x14ac:dyDescent="0.25">
      <c r="A67" s="114">
        <v>714.62938778531395</v>
      </c>
      <c r="B67" s="116">
        <v>0.76820695338351441</v>
      </c>
      <c r="C67" s="114">
        <v>746.89768575552603</v>
      </c>
      <c r="D67" s="115">
        <v>0.52299024647054282</v>
      </c>
      <c r="E67" s="114">
        <v>675.21268102340605</v>
      </c>
      <c r="F67" s="116">
        <v>0.63880066257228563</v>
      </c>
      <c r="G67" s="114">
        <v>635.92286909211998</v>
      </c>
      <c r="H67" s="116">
        <v>0.32585006318304288</v>
      </c>
      <c r="L67" s="132">
        <v>714.62938778531395</v>
      </c>
      <c r="M67" s="143">
        <v>1</v>
      </c>
      <c r="N67" s="144">
        <v>746.89768575552603</v>
      </c>
      <c r="O67" s="143">
        <v>1</v>
      </c>
      <c r="P67" s="144">
        <v>675.21268102340605</v>
      </c>
      <c r="Q67" s="143">
        <v>1</v>
      </c>
      <c r="R67" s="144">
        <v>635.92286909211998</v>
      </c>
      <c r="S67" s="145">
        <v>1</v>
      </c>
    </row>
    <row r="68" spans="1:19" ht="14.4" x14ac:dyDescent="0.25">
      <c r="A68" s="114">
        <v>734.39854493927498</v>
      </c>
      <c r="B68" s="116">
        <v>0.7449617842621572</v>
      </c>
      <c r="C68" s="114">
        <v>764.30871397376404</v>
      </c>
      <c r="D68" s="115">
        <v>0.33918157366205726</v>
      </c>
      <c r="E68" s="114">
        <v>692.496814411022</v>
      </c>
      <c r="F68" s="116">
        <v>0.63853629834182868</v>
      </c>
      <c r="G68" s="114">
        <v>653.12769321059704</v>
      </c>
      <c r="H68" s="116">
        <v>0.44030089181384291</v>
      </c>
      <c r="L68" s="132">
        <v>734.39854493927498</v>
      </c>
      <c r="M68" s="143">
        <v>1</v>
      </c>
      <c r="N68" s="144">
        <v>764.30871397376404</v>
      </c>
      <c r="O68" s="143">
        <v>1</v>
      </c>
      <c r="P68" s="144">
        <v>692.496814411022</v>
      </c>
      <c r="Q68" s="143">
        <v>1</v>
      </c>
      <c r="R68" s="144">
        <v>653.12769321059704</v>
      </c>
      <c r="S68" s="145">
        <v>1</v>
      </c>
    </row>
    <row r="69" spans="1:19" ht="14.4" x14ac:dyDescent="0.25">
      <c r="A69" s="114">
        <v>754.04080726261395</v>
      </c>
      <c r="B69" s="116">
        <v>0.9052609237188286</v>
      </c>
      <c r="C69" s="114">
        <v>796.37609512882398</v>
      </c>
      <c r="D69" s="115">
        <v>0.38457668866428563</v>
      </c>
      <c r="E69" s="114">
        <v>712.32941898029401</v>
      </c>
      <c r="F69" s="116">
        <v>0.52351897493147148</v>
      </c>
      <c r="G69" s="114">
        <v>672.84397751846495</v>
      </c>
      <c r="H69" s="116">
        <v>0.49353251793332858</v>
      </c>
      <c r="L69" s="132">
        <v>754.04080726261395</v>
      </c>
      <c r="M69" s="143">
        <v>1</v>
      </c>
      <c r="N69" s="144">
        <v>796.37609512882398</v>
      </c>
      <c r="O69" s="143">
        <v>1</v>
      </c>
      <c r="P69" s="144">
        <v>712.32941898029401</v>
      </c>
      <c r="Q69" s="143">
        <v>1</v>
      </c>
      <c r="R69" s="144">
        <v>672.84397751846495</v>
      </c>
      <c r="S69" s="145">
        <v>1</v>
      </c>
    </row>
    <row r="70" spans="1:19" ht="14.4" x14ac:dyDescent="0.25">
      <c r="A70" s="114">
        <v>768.81876774544901</v>
      </c>
      <c r="B70" s="116">
        <v>0.95856808247558567</v>
      </c>
      <c r="C70" s="114"/>
      <c r="D70" s="115">
        <v>-1.2857142857142858</v>
      </c>
      <c r="E70" s="114">
        <v>731.99283044206902</v>
      </c>
      <c r="F70" s="116">
        <v>0.65322739629179993</v>
      </c>
      <c r="G70" s="114">
        <v>700.07878054067703</v>
      </c>
      <c r="H70" s="116">
        <v>0.38604957509114285</v>
      </c>
      <c r="L70" s="132">
        <v>768.81876774544901</v>
      </c>
      <c r="M70" s="143">
        <v>1</v>
      </c>
      <c r="N70" s="144"/>
      <c r="O70" s="136"/>
      <c r="P70" s="144">
        <v>731.99283044206902</v>
      </c>
      <c r="Q70" s="143">
        <v>1</v>
      </c>
      <c r="R70" s="144">
        <v>700.07878054067703</v>
      </c>
      <c r="S70" s="145">
        <v>1</v>
      </c>
    </row>
    <row r="71" spans="1:19" ht="15" thickBot="1" x14ac:dyDescent="0.3">
      <c r="A71" s="117">
        <v>798.43813612642896</v>
      </c>
      <c r="B71" s="119">
        <v>0.97341024570011414</v>
      </c>
      <c r="C71" s="117"/>
      <c r="D71" s="118">
        <v>-1.2857142857142858</v>
      </c>
      <c r="E71" s="114">
        <v>746.89768575552603</v>
      </c>
      <c r="F71" s="116">
        <v>0.52299024647054282</v>
      </c>
      <c r="G71" s="114">
        <v>710.29910169034395</v>
      </c>
      <c r="H71" s="116">
        <v>-0.11120065924885861</v>
      </c>
      <c r="L71" s="132">
        <v>798.43813612642896</v>
      </c>
      <c r="M71" s="143">
        <v>1</v>
      </c>
      <c r="N71" s="144"/>
      <c r="O71" s="136"/>
      <c r="P71" s="144">
        <v>746.89768575552603</v>
      </c>
      <c r="Q71" s="143">
        <v>1</v>
      </c>
      <c r="R71" s="144">
        <v>710.29910169034395</v>
      </c>
      <c r="S71" s="145">
        <v>1</v>
      </c>
    </row>
    <row r="72" spans="1:19" ht="14.4" x14ac:dyDescent="0.25">
      <c r="A72" s="137"/>
      <c r="B72" s="137"/>
      <c r="C72" s="137"/>
      <c r="D72" s="137"/>
      <c r="E72" s="114">
        <v>771.59459216530104</v>
      </c>
      <c r="F72" s="116">
        <v>0.51496490376008575</v>
      </c>
      <c r="G72" s="114">
        <v>730.22159009797303</v>
      </c>
      <c r="H72" s="116">
        <v>-0.35622853456864573</v>
      </c>
      <c r="L72" s="132"/>
      <c r="M72" s="144"/>
      <c r="N72" s="144"/>
      <c r="O72" s="144"/>
      <c r="P72" s="144">
        <v>771.59459216530104</v>
      </c>
      <c r="Q72" s="143">
        <v>1</v>
      </c>
      <c r="R72" s="144">
        <v>730.22159009797303</v>
      </c>
      <c r="S72" s="145">
        <v>1</v>
      </c>
    </row>
    <row r="73" spans="1:19" ht="14.4" x14ac:dyDescent="0.25">
      <c r="A73" s="137"/>
      <c r="B73" s="137"/>
      <c r="C73" s="137"/>
      <c r="D73" s="137"/>
      <c r="E73" s="114">
        <v>791.369036603871</v>
      </c>
      <c r="F73" s="116">
        <v>0.48407205511464291</v>
      </c>
      <c r="G73" s="114">
        <v>747.46871249332401</v>
      </c>
      <c r="H73" s="116">
        <v>-0.30295914213051994</v>
      </c>
      <c r="L73" s="132"/>
      <c r="M73" s="144"/>
      <c r="N73" s="144"/>
      <c r="O73" s="144"/>
      <c r="P73" s="144">
        <v>791.369036603871</v>
      </c>
      <c r="Q73" s="143">
        <v>1</v>
      </c>
      <c r="R73" s="144">
        <v>747.46871249332401</v>
      </c>
      <c r="S73" s="145">
        <v>1</v>
      </c>
    </row>
    <row r="74" spans="1:19" ht="14.4" x14ac:dyDescent="0.25">
      <c r="A74" s="137"/>
      <c r="B74" s="137"/>
      <c r="C74" s="137"/>
      <c r="D74" s="137"/>
      <c r="E74" s="114">
        <v>808.526275160865</v>
      </c>
      <c r="F74" s="116">
        <v>0.66735199946219992</v>
      </c>
      <c r="G74" s="114">
        <v>764.731696742503</v>
      </c>
      <c r="H74" s="116">
        <v>-0.27263278826464571</v>
      </c>
      <c r="L74" s="132"/>
      <c r="M74" s="144"/>
      <c r="N74" s="144"/>
      <c r="O74" s="144"/>
      <c r="P74" s="144">
        <v>808.526275160865</v>
      </c>
      <c r="Q74" s="143">
        <v>1</v>
      </c>
      <c r="R74" s="144">
        <v>764.731696742503</v>
      </c>
      <c r="S74" s="145">
        <v>1</v>
      </c>
    </row>
    <row r="75" spans="1:19" ht="15" thickBot="1" x14ac:dyDescent="0.3">
      <c r="A75" s="137"/>
      <c r="B75" s="137"/>
      <c r="C75" s="137"/>
      <c r="D75" s="137"/>
      <c r="E75" s="114">
        <v>833.35007640126196</v>
      </c>
      <c r="F75" s="116">
        <v>0.47578234817372866</v>
      </c>
      <c r="G75" s="117">
        <v>801.74268900720597</v>
      </c>
      <c r="H75" s="119">
        <v>-0.23496088542378857</v>
      </c>
      <c r="L75" s="132"/>
      <c r="M75" s="144"/>
      <c r="N75" s="144"/>
      <c r="O75" s="144"/>
      <c r="P75" s="144">
        <v>833.35007640126196</v>
      </c>
      <c r="Q75" s="143">
        <v>1</v>
      </c>
      <c r="R75" s="144">
        <v>801.74268900720597</v>
      </c>
      <c r="S75" s="145">
        <v>1</v>
      </c>
    </row>
    <row r="76" spans="1:19" ht="15" thickBot="1" x14ac:dyDescent="0.3">
      <c r="A76" s="137"/>
      <c r="B76" s="137"/>
      <c r="C76" s="137"/>
      <c r="D76" s="137"/>
      <c r="E76" s="117">
        <v>848.27608085315603</v>
      </c>
      <c r="F76" s="119">
        <v>0.31495448025614287</v>
      </c>
      <c r="G76" s="137"/>
      <c r="H76" s="137"/>
      <c r="L76" s="134"/>
      <c r="M76" s="146"/>
      <c r="N76" s="146"/>
      <c r="O76" s="146"/>
      <c r="P76" s="146">
        <v>848.27608085315603</v>
      </c>
      <c r="Q76" s="147">
        <v>1</v>
      </c>
      <c r="R76" s="146"/>
      <c r="S76" s="148"/>
    </row>
    <row r="77" spans="1:19" ht="14.4" thickBot="1" x14ac:dyDescent="0.3"/>
    <row r="78" spans="1:19" x14ac:dyDescent="0.25">
      <c r="L78" s="65" t="s">
        <v>154</v>
      </c>
      <c r="M78" s="160">
        <v>733.35166258664492</v>
      </c>
      <c r="N78" s="161"/>
      <c r="O78" s="162">
        <v>600.36059281035</v>
      </c>
      <c r="P78" s="161"/>
      <c r="Q78" s="162">
        <v>587.87202656331806</v>
      </c>
      <c r="R78" s="162"/>
      <c r="S78" s="163">
        <v>787.72609750810238</v>
      </c>
    </row>
    <row r="79" spans="1:19" x14ac:dyDescent="0.25">
      <c r="L79" s="61" t="s">
        <v>155</v>
      </c>
      <c r="M79" s="164">
        <v>65</v>
      </c>
      <c r="N79" s="155"/>
      <c r="O79" s="165">
        <v>196</v>
      </c>
      <c r="P79" s="155"/>
      <c r="Q79" s="165">
        <v>260</v>
      </c>
      <c r="R79" s="165"/>
      <c r="S79" s="166">
        <v>0</v>
      </c>
    </row>
    <row r="80" spans="1:19" ht="14.4" thickBot="1" x14ac:dyDescent="0.3">
      <c r="L80" s="110" t="s">
        <v>156</v>
      </c>
      <c r="M80" s="167">
        <v>798.35166258664492</v>
      </c>
      <c r="N80" s="158"/>
      <c r="O80" s="168">
        <v>796.36059281035</v>
      </c>
      <c r="P80" s="158"/>
      <c r="Q80" s="168">
        <v>847.87202656331806</v>
      </c>
      <c r="R80" s="168"/>
      <c r="S80" s="169">
        <v>787.72609750810238</v>
      </c>
    </row>
    <row r="81" spans="1:19" ht="14.4" thickBot="1" x14ac:dyDescent="0.3">
      <c r="A81" s="108"/>
      <c r="B81" s="108"/>
      <c r="C81" s="108"/>
      <c r="D81" s="108"/>
      <c r="E81" s="108"/>
      <c r="F81" s="108"/>
      <c r="G81" s="108"/>
      <c r="L81" s="62"/>
      <c r="M81" s="170"/>
      <c r="N81" s="171"/>
      <c r="O81" s="172"/>
      <c r="P81" s="171"/>
      <c r="Q81" s="172"/>
      <c r="R81" s="172"/>
      <c r="S81" s="172"/>
    </row>
    <row r="82" spans="1:19" ht="15" thickBot="1" x14ac:dyDescent="0.3">
      <c r="A82" s="10" t="s">
        <v>150</v>
      </c>
      <c r="B82" s="140" t="s">
        <v>153</v>
      </c>
    </row>
    <row r="83" spans="1:19" ht="15" thickBot="1" x14ac:dyDescent="0.3">
      <c r="A83" s="138" t="s">
        <v>129</v>
      </c>
      <c r="B83" s="139" t="s">
        <v>152</v>
      </c>
      <c r="L83" s="138" t="s">
        <v>129</v>
      </c>
      <c r="M83" s="150" t="s">
        <v>151</v>
      </c>
    </row>
    <row r="84" spans="1:19" ht="14.4" x14ac:dyDescent="0.25">
      <c r="A84" s="141">
        <v>26.089081396017299</v>
      </c>
      <c r="B84" s="142">
        <v>1.5383023433520115</v>
      </c>
      <c r="L84" s="132">
        <v>26.089081396017299</v>
      </c>
      <c r="M84" s="145">
        <v>0</v>
      </c>
    </row>
    <row r="85" spans="1:19" ht="14.4" x14ac:dyDescent="0.25">
      <c r="A85" s="132">
        <v>49.207505222607601</v>
      </c>
      <c r="B85" s="133">
        <v>1.3751804211241292</v>
      </c>
      <c r="L85" s="132">
        <v>49.207505222607601</v>
      </c>
      <c r="M85" s="145">
        <v>0</v>
      </c>
    </row>
    <row r="86" spans="1:19" ht="14.4" x14ac:dyDescent="0.25">
      <c r="A86" s="132">
        <v>60.491212603254198</v>
      </c>
      <c r="B86" s="133">
        <v>1.2120584988962468</v>
      </c>
      <c r="L86" s="132">
        <v>60.491212603254198</v>
      </c>
      <c r="M86" s="145">
        <v>0</v>
      </c>
    </row>
    <row r="87" spans="1:19" ht="14.4" x14ac:dyDescent="0.25">
      <c r="A87" s="132">
        <v>100.930486612875</v>
      </c>
      <c r="B87" s="133">
        <v>0.88581465444048224</v>
      </c>
      <c r="L87" s="132">
        <v>100.930486612875</v>
      </c>
      <c r="M87" s="145">
        <v>1</v>
      </c>
    </row>
    <row r="88" spans="1:19" ht="14.4" x14ac:dyDescent="0.25">
      <c r="A88" s="132">
        <v>124.14473810299501</v>
      </c>
      <c r="B88" s="133">
        <v>0.88581465444048224</v>
      </c>
      <c r="L88" s="132">
        <v>124.14473810299501</v>
      </c>
      <c r="M88" s="145">
        <v>1</v>
      </c>
    </row>
    <row r="89" spans="1:19" ht="14.4" x14ac:dyDescent="0.25">
      <c r="A89" s="132">
        <v>158.810395384939</v>
      </c>
      <c r="B89" s="133">
        <v>0.88581465444048224</v>
      </c>
      <c r="L89" s="132">
        <v>158.810395384939</v>
      </c>
      <c r="M89" s="145">
        <v>1</v>
      </c>
    </row>
    <row r="90" spans="1:19" ht="14.4" x14ac:dyDescent="0.25">
      <c r="A90" s="132">
        <v>164.36839986967399</v>
      </c>
      <c r="B90" s="133">
        <v>0.88581465444048224</v>
      </c>
      <c r="L90" s="132">
        <v>164.36839986967399</v>
      </c>
      <c r="M90" s="145">
        <v>1</v>
      </c>
    </row>
    <row r="91" spans="1:19" ht="14.4" x14ac:dyDescent="0.25">
      <c r="A91" s="132">
        <v>210.485462943442</v>
      </c>
      <c r="B91" s="133">
        <v>1.0489365766683645</v>
      </c>
      <c r="L91" s="132">
        <v>210.485462943442</v>
      </c>
      <c r="M91" s="145">
        <v>0</v>
      </c>
    </row>
    <row r="92" spans="1:19" ht="14.4" x14ac:dyDescent="0.25">
      <c r="A92" s="132">
        <v>233.65180060179699</v>
      </c>
      <c r="B92" s="133">
        <v>1.0489365766683645</v>
      </c>
      <c r="L92" s="132">
        <v>233.65180060179699</v>
      </c>
      <c r="M92" s="145">
        <v>0</v>
      </c>
    </row>
    <row r="93" spans="1:19" ht="14.4" x14ac:dyDescent="0.25">
      <c r="A93" s="132">
        <v>245.48651704774099</v>
      </c>
      <c r="B93" s="133">
        <v>1.0489365766683645</v>
      </c>
      <c r="L93" s="132">
        <v>245.48651704774099</v>
      </c>
      <c r="M93" s="145">
        <v>0</v>
      </c>
    </row>
    <row r="94" spans="1:19" ht="14.4" x14ac:dyDescent="0.25">
      <c r="A94" s="132">
        <v>257.17749199839</v>
      </c>
      <c r="B94" s="133">
        <v>0.88581465444048224</v>
      </c>
      <c r="L94" s="132">
        <v>257.17749199839</v>
      </c>
      <c r="M94" s="145">
        <v>1</v>
      </c>
    </row>
    <row r="95" spans="1:19" ht="14.4" x14ac:dyDescent="0.25">
      <c r="A95" s="132">
        <v>280.31987274086202</v>
      </c>
      <c r="B95" s="133">
        <v>0.88581465444048224</v>
      </c>
      <c r="L95" s="132">
        <v>280.31987274086202</v>
      </c>
      <c r="M95" s="145">
        <v>1</v>
      </c>
    </row>
    <row r="96" spans="1:19" ht="14.4" x14ac:dyDescent="0.25">
      <c r="A96" s="132">
        <v>303.22268432451</v>
      </c>
      <c r="B96" s="133">
        <v>0.72269273221259989</v>
      </c>
      <c r="L96" s="132">
        <v>303.22268432451</v>
      </c>
      <c r="M96" s="145">
        <v>1</v>
      </c>
    </row>
    <row r="97" spans="1:13" ht="14.4" x14ac:dyDescent="0.25">
      <c r="A97" s="132">
        <v>349.19600590298398</v>
      </c>
      <c r="B97" s="133">
        <v>0.72269273221259989</v>
      </c>
      <c r="L97" s="132">
        <v>349.19600590298398</v>
      </c>
      <c r="M97" s="145">
        <v>1</v>
      </c>
    </row>
    <row r="98" spans="1:13" ht="14.4" x14ac:dyDescent="0.25">
      <c r="A98" s="132">
        <v>395.24119822910399</v>
      </c>
      <c r="B98" s="133">
        <v>0.88581465444048224</v>
      </c>
      <c r="L98" s="132">
        <v>395.24119822910399</v>
      </c>
      <c r="M98" s="145">
        <v>1</v>
      </c>
    </row>
    <row r="99" spans="1:13" ht="14.4" x14ac:dyDescent="0.25">
      <c r="A99" s="132">
        <v>424.01345420395899</v>
      </c>
      <c r="B99" s="133">
        <v>0.88581465444048224</v>
      </c>
      <c r="L99" s="132">
        <v>424.01345420395899</v>
      </c>
      <c r="M99" s="145">
        <v>1</v>
      </c>
    </row>
    <row r="100" spans="1:13" ht="14.4" x14ac:dyDescent="0.25">
      <c r="A100" s="132">
        <v>452.71383943116598</v>
      </c>
      <c r="B100" s="133">
        <v>0.88581465444048224</v>
      </c>
      <c r="L100" s="132">
        <v>452.71383943116598</v>
      </c>
      <c r="M100" s="145">
        <v>1</v>
      </c>
    </row>
    <row r="101" spans="1:13" ht="14.4" x14ac:dyDescent="0.25">
      <c r="A101" s="132">
        <v>493.22498418843497</v>
      </c>
      <c r="B101" s="133">
        <v>0.88581465444048224</v>
      </c>
      <c r="L101" s="132">
        <v>493.22498418843497</v>
      </c>
      <c r="M101" s="145">
        <v>1</v>
      </c>
    </row>
    <row r="102" spans="1:13" ht="14.4" x14ac:dyDescent="0.25">
      <c r="A102" s="132">
        <v>527.69898614331896</v>
      </c>
      <c r="B102" s="133">
        <v>0.72269273221259989</v>
      </c>
      <c r="L102" s="132">
        <v>527.69898614331896</v>
      </c>
      <c r="M102" s="145">
        <v>1</v>
      </c>
    </row>
    <row r="103" spans="1:13" ht="14.4" x14ac:dyDescent="0.25">
      <c r="A103" s="132">
        <v>579.58966594476396</v>
      </c>
      <c r="B103" s="133">
        <v>0.55957080998471753</v>
      </c>
      <c r="L103" s="132">
        <v>579.58966594476396</v>
      </c>
      <c r="M103" s="145">
        <v>1</v>
      </c>
    </row>
    <row r="104" spans="1:13" ht="14.4" x14ac:dyDescent="0.25">
      <c r="A104" s="132">
        <v>654.69459723632997</v>
      </c>
      <c r="B104" s="133">
        <v>0.55957080998471753</v>
      </c>
      <c r="L104" s="132">
        <v>654.69459723632997</v>
      </c>
      <c r="M104" s="145">
        <v>1</v>
      </c>
    </row>
    <row r="105" spans="1:13" ht="14.4" x14ac:dyDescent="0.25">
      <c r="A105" s="132">
        <v>695.15782816183298</v>
      </c>
      <c r="B105" s="133">
        <v>0.39644888775683518</v>
      </c>
      <c r="L105" s="132">
        <v>695.15782816183298</v>
      </c>
      <c r="M105" s="145">
        <v>1</v>
      </c>
    </row>
    <row r="106" spans="1:13" ht="14.4" x14ac:dyDescent="0.25">
      <c r="A106" s="132">
        <v>729.91931310730695</v>
      </c>
      <c r="B106" s="133">
        <v>0.39644888775683518</v>
      </c>
      <c r="L106" s="132">
        <v>729.91931310730695</v>
      </c>
      <c r="M106" s="145">
        <v>1</v>
      </c>
    </row>
    <row r="107" spans="1:13" ht="14.4" x14ac:dyDescent="0.25">
      <c r="A107" s="132">
        <v>770.38254403281098</v>
      </c>
      <c r="B107" s="133">
        <v>0.39644888775683518</v>
      </c>
      <c r="L107" s="132">
        <v>770.38254403281098</v>
      </c>
      <c r="M107" s="145">
        <v>1</v>
      </c>
    </row>
    <row r="108" spans="1:13" ht="14.4" x14ac:dyDescent="0.25">
      <c r="A108" s="132">
        <v>787.48778197289903</v>
      </c>
      <c r="B108" s="133">
        <v>0.39644888775683518</v>
      </c>
      <c r="L108" s="132">
        <v>787.48778197289903</v>
      </c>
      <c r="M108" s="145">
        <v>1</v>
      </c>
    </row>
    <row r="109" spans="1:13" ht="14.4" x14ac:dyDescent="0.25">
      <c r="A109" s="132">
        <v>821.98574084366601</v>
      </c>
      <c r="B109" s="133">
        <v>0.55957080998471753</v>
      </c>
      <c r="L109" s="132">
        <v>821.98574084366601</v>
      </c>
      <c r="M109" s="145">
        <v>1</v>
      </c>
    </row>
    <row r="110" spans="1:13" ht="14.4" x14ac:dyDescent="0.25">
      <c r="A110" s="132">
        <v>851.16526438852304</v>
      </c>
      <c r="B110" s="133">
        <v>1.0489365766683645</v>
      </c>
      <c r="L110" s="132">
        <v>851.16526438852304</v>
      </c>
      <c r="M110" s="145">
        <v>0</v>
      </c>
    </row>
    <row r="111" spans="1:13" ht="14.4" x14ac:dyDescent="0.25">
      <c r="A111" s="132">
        <v>891.79619372520403</v>
      </c>
      <c r="B111" s="133">
        <v>1.7014242655798939</v>
      </c>
      <c r="L111" s="132">
        <v>891.79619372520403</v>
      </c>
      <c r="M111" s="145">
        <v>0</v>
      </c>
    </row>
    <row r="112" spans="1:13" ht="14.4" x14ac:dyDescent="0.25">
      <c r="A112" s="132">
        <v>903.43925484408805</v>
      </c>
      <c r="B112" s="133">
        <v>1.7014242655798939</v>
      </c>
      <c r="L112" s="132">
        <v>903.43925484408805</v>
      </c>
      <c r="M112" s="145">
        <v>0</v>
      </c>
    </row>
    <row r="113" spans="1:13" ht="14.4" x14ac:dyDescent="0.25">
      <c r="A113" s="132">
        <v>905.18810970350796</v>
      </c>
      <c r="B113" s="133">
        <v>1.7014242655798939</v>
      </c>
      <c r="L113" s="132">
        <v>905.18810970350796</v>
      </c>
      <c r="M113" s="145">
        <v>0</v>
      </c>
    </row>
    <row r="114" spans="1:13" ht="14.4" x14ac:dyDescent="0.25">
      <c r="A114" s="132">
        <v>928.54610268892304</v>
      </c>
      <c r="B114" s="133">
        <v>2.0276681100356586</v>
      </c>
      <c r="L114" s="132">
        <v>928.54610268892304</v>
      </c>
      <c r="M114" s="145">
        <v>0</v>
      </c>
    </row>
    <row r="115" spans="1:13" ht="14.4" x14ac:dyDescent="0.25">
      <c r="A115" s="132">
        <v>945.24407305901002</v>
      </c>
      <c r="B115" s="133">
        <v>2.190790032263541</v>
      </c>
      <c r="L115" s="132">
        <v>945.24407305901002</v>
      </c>
      <c r="M115" s="145">
        <v>0</v>
      </c>
    </row>
    <row r="116" spans="1:13" ht="14.4" x14ac:dyDescent="0.25">
      <c r="A116" s="132">
        <v>1020.30109051881</v>
      </c>
      <c r="B116" s="133">
        <v>1.2120584988962468</v>
      </c>
      <c r="L116" s="132">
        <v>1020.30109051881</v>
      </c>
      <c r="M116" s="145">
        <v>0</v>
      </c>
    </row>
    <row r="117" spans="1:13" ht="14.4" x14ac:dyDescent="0.25">
      <c r="A117" s="132">
        <v>1053.43350518427</v>
      </c>
      <c r="B117" s="133">
        <v>0.39644888775683518</v>
      </c>
      <c r="L117" s="132">
        <v>1053.43350518427</v>
      </c>
      <c r="M117" s="145">
        <v>1</v>
      </c>
    </row>
    <row r="118" spans="1:13" ht="14.4" x14ac:dyDescent="0.25">
      <c r="A118" s="132">
        <v>1076.5998428426301</v>
      </c>
      <c r="B118" s="133">
        <v>0.23332696552895288</v>
      </c>
      <c r="L118" s="132">
        <v>1076.5998428426301</v>
      </c>
      <c r="M118" s="145">
        <v>1</v>
      </c>
    </row>
    <row r="119" spans="1:13" ht="14.4" x14ac:dyDescent="0.25">
      <c r="A119" s="132">
        <v>1087.85959330739</v>
      </c>
      <c r="B119" s="133">
        <v>0.23332696552895288</v>
      </c>
      <c r="L119" s="132">
        <v>1087.85959330739</v>
      </c>
      <c r="M119" s="145">
        <v>1</v>
      </c>
    </row>
    <row r="120" spans="1:13" ht="14.4" x14ac:dyDescent="0.25">
      <c r="A120" s="132">
        <v>1145.49993292063</v>
      </c>
      <c r="B120" s="133">
        <v>0.39644888775683518</v>
      </c>
      <c r="L120" s="132">
        <v>1145.49993292063</v>
      </c>
      <c r="M120" s="145">
        <v>1</v>
      </c>
    </row>
    <row r="121" spans="1:13" ht="14.4" x14ac:dyDescent="0.25">
      <c r="A121" s="132">
        <v>1151.05793740536</v>
      </c>
      <c r="B121" s="133">
        <v>0.39644888775683518</v>
      </c>
      <c r="L121" s="132">
        <v>1151.05793740536</v>
      </c>
      <c r="M121" s="145">
        <v>1</v>
      </c>
    </row>
    <row r="122" spans="1:13" ht="14.4" x14ac:dyDescent="0.25">
      <c r="A122" s="132">
        <v>1156.6159418901</v>
      </c>
      <c r="B122" s="133">
        <v>0.39644888775683518</v>
      </c>
      <c r="L122" s="132">
        <v>1156.6159418901</v>
      </c>
      <c r="M122" s="145">
        <v>1</v>
      </c>
    </row>
    <row r="123" spans="1:13" ht="14.4" x14ac:dyDescent="0.25">
      <c r="A123" s="132">
        <v>1191.0659869291001</v>
      </c>
      <c r="B123" s="133">
        <v>0.39644888775683518</v>
      </c>
      <c r="L123" s="132">
        <v>1191.0659869291001</v>
      </c>
      <c r="M123" s="145">
        <v>1</v>
      </c>
    </row>
    <row r="124" spans="1:13" ht="14.4" x14ac:dyDescent="0.25">
      <c r="A124" s="132">
        <v>1225.53998888399</v>
      </c>
      <c r="B124" s="133">
        <v>0.55957080998471753</v>
      </c>
      <c r="L124" s="132">
        <v>1225.53998888399</v>
      </c>
      <c r="M124" s="145">
        <v>1</v>
      </c>
    </row>
    <row r="125" spans="1:13" ht="14.4" x14ac:dyDescent="0.25">
      <c r="A125" s="132">
        <v>1260.1577323341701</v>
      </c>
      <c r="B125" s="133">
        <v>0.55957080998471753</v>
      </c>
      <c r="L125" s="132">
        <v>1260.1577323341701</v>
      </c>
      <c r="M125" s="145">
        <v>1</v>
      </c>
    </row>
    <row r="126" spans="1:13" ht="14.4" x14ac:dyDescent="0.25">
      <c r="A126" s="132">
        <v>1300.81261858673</v>
      </c>
      <c r="B126" s="133">
        <v>0.55957080998471753</v>
      </c>
      <c r="L126" s="132">
        <v>1300.81261858673</v>
      </c>
      <c r="M126" s="145">
        <v>1</v>
      </c>
    </row>
    <row r="127" spans="1:13" ht="14.4" x14ac:dyDescent="0.25">
      <c r="A127" s="132">
        <v>1352.89495371523</v>
      </c>
      <c r="B127" s="133">
        <v>0.55957080998471753</v>
      </c>
      <c r="L127" s="132">
        <v>1352.89495371523</v>
      </c>
      <c r="M127" s="145">
        <v>1</v>
      </c>
    </row>
    <row r="128" spans="1:13" ht="14.4" x14ac:dyDescent="0.25">
      <c r="A128" s="132">
        <v>1433.7735017344801</v>
      </c>
      <c r="B128" s="133">
        <v>0.55957080998471753</v>
      </c>
      <c r="L128" s="132">
        <v>1433.7735017344801</v>
      </c>
      <c r="M128" s="145">
        <v>1</v>
      </c>
    </row>
    <row r="129" spans="1:13" ht="14.4" x14ac:dyDescent="0.25">
      <c r="A129" s="132">
        <v>1491.62945359066</v>
      </c>
      <c r="B129" s="133">
        <v>0.39644888775683518</v>
      </c>
      <c r="L129" s="132">
        <v>1491.62945359066</v>
      </c>
      <c r="M129" s="145">
        <v>1</v>
      </c>
    </row>
    <row r="130" spans="1:13" ht="14.4" x14ac:dyDescent="0.25">
      <c r="A130" s="132">
        <v>1561.00868198631</v>
      </c>
      <c r="B130" s="133">
        <v>0.39644888775683518</v>
      </c>
      <c r="L130" s="132">
        <v>1561.00868198631</v>
      </c>
      <c r="M130" s="145">
        <v>1</v>
      </c>
    </row>
    <row r="131" spans="1:13" ht="14.4" x14ac:dyDescent="0.25">
      <c r="A131" s="132">
        <v>1624.66220748605</v>
      </c>
      <c r="B131" s="133">
        <v>-9.2916878926811802E-2</v>
      </c>
      <c r="L131" s="132">
        <v>1624.66220748605</v>
      </c>
      <c r="M131" s="145">
        <v>1</v>
      </c>
    </row>
    <row r="132" spans="1:13" ht="14.4" x14ac:dyDescent="0.25">
      <c r="A132" s="132">
        <v>1665.1733522433201</v>
      </c>
      <c r="B132" s="133">
        <v>-9.2916878926811802E-2</v>
      </c>
      <c r="L132" s="132">
        <v>1665.1733522433201</v>
      </c>
      <c r="M132" s="145">
        <v>1</v>
      </c>
    </row>
    <row r="133" spans="1:13" ht="14.4" x14ac:dyDescent="0.25">
      <c r="A133" s="132">
        <v>1705.51679858941</v>
      </c>
      <c r="B133" s="133">
        <v>7.0205043301070538E-2</v>
      </c>
      <c r="L133" s="132">
        <v>1705.51679858941</v>
      </c>
      <c r="M133" s="145">
        <v>1</v>
      </c>
    </row>
    <row r="134" spans="1:13" ht="14.4" x14ac:dyDescent="0.25">
      <c r="A134" s="132">
        <v>1757.3595645590899</v>
      </c>
      <c r="B134" s="133">
        <v>0.55957080998471753</v>
      </c>
      <c r="L134" s="132">
        <v>1757.3595645590899</v>
      </c>
      <c r="M134" s="145">
        <v>1</v>
      </c>
    </row>
    <row r="135" spans="1:13" ht="14.4" x14ac:dyDescent="0.25">
      <c r="A135" s="132">
        <v>1838.1901987465701</v>
      </c>
      <c r="B135" s="133">
        <v>7.0205043301070538E-2</v>
      </c>
      <c r="L135" s="132">
        <v>1838.1901987465701</v>
      </c>
      <c r="M135" s="145">
        <v>1</v>
      </c>
    </row>
    <row r="136" spans="1:13" ht="14.4" x14ac:dyDescent="0.25">
      <c r="A136" s="132">
        <v>1907.4017287310401</v>
      </c>
      <c r="B136" s="133">
        <v>3.4957654100865994</v>
      </c>
      <c r="L136" s="132">
        <v>1907.4017287310401</v>
      </c>
      <c r="M136" s="145">
        <v>0</v>
      </c>
    </row>
    <row r="137" spans="1:13" ht="14.4" x14ac:dyDescent="0.25">
      <c r="A137" s="132">
        <v>1970.83964198784</v>
      </c>
      <c r="B137" s="133">
        <v>3.332643487858717</v>
      </c>
      <c r="L137" s="132">
        <v>1970.83964198784</v>
      </c>
      <c r="M137" s="145">
        <v>0</v>
      </c>
    </row>
    <row r="138" spans="1:13" ht="14.4" x14ac:dyDescent="0.25">
      <c r="A138" s="132">
        <v>2022.58658029399</v>
      </c>
      <c r="B138" s="133">
        <v>1.0489365766683645</v>
      </c>
      <c r="L138" s="132">
        <v>2022.58658029399</v>
      </c>
      <c r="M138" s="145">
        <v>0</v>
      </c>
    </row>
    <row r="139" spans="1:13" ht="14.4" x14ac:dyDescent="0.25">
      <c r="A139" s="132">
        <v>2045.51334879352</v>
      </c>
      <c r="B139" s="133">
        <v>1.0489365766683645</v>
      </c>
      <c r="L139" s="132">
        <v>2045.51334879352</v>
      </c>
      <c r="M139" s="145">
        <v>0</v>
      </c>
    </row>
    <row r="140" spans="1:13" ht="14.4" x14ac:dyDescent="0.25">
      <c r="A140" s="132">
        <v>2091.7501964467001</v>
      </c>
      <c r="B140" s="133">
        <v>0.72269273221259989</v>
      </c>
      <c r="L140" s="132">
        <v>2091.7501964467001</v>
      </c>
      <c r="M140" s="145">
        <v>1</v>
      </c>
    </row>
    <row r="141" spans="1:13" ht="14.4" x14ac:dyDescent="0.25">
      <c r="A141" s="132">
        <v>2149.4863637234698</v>
      </c>
      <c r="B141" s="133">
        <v>0.72269273221259989</v>
      </c>
      <c r="L141" s="132">
        <v>2149.4863637234698</v>
      </c>
      <c r="M141" s="145">
        <v>1</v>
      </c>
    </row>
    <row r="142" spans="1:13" ht="14.4" x14ac:dyDescent="0.25">
      <c r="A142" s="132">
        <v>2207.2704448320101</v>
      </c>
      <c r="B142" s="133">
        <v>2.0276681100356586</v>
      </c>
      <c r="L142" s="132">
        <v>2207.2704448320101</v>
      </c>
      <c r="M142" s="145">
        <v>0</v>
      </c>
    </row>
    <row r="143" spans="1:13" ht="14.4" x14ac:dyDescent="0.25">
      <c r="A143" s="132">
        <v>2247.8534603369199</v>
      </c>
      <c r="B143" s="133">
        <v>2.5170338767193057</v>
      </c>
      <c r="L143" s="132">
        <v>2247.8534603369199</v>
      </c>
      <c r="M143" s="145">
        <v>0</v>
      </c>
    </row>
    <row r="144" spans="1:13" ht="14.4" x14ac:dyDescent="0.25">
      <c r="A144" s="132">
        <v>2294.3538340648101</v>
      </c>
      <c r="B144" s="133">
        <v>2.5170338767193057</v>
      </c>
      <c r="L144" s="132">
        <v>2294.3538340648101</v>
      </c>
      <c r="M144" s="145">
        <v>0</v>
      </c>
    </row>
    <row r="145" spans="1:13" ht="15" thickBot="1" x14ac:dyDescent="0.3">
      <c r="A145" s="134">
        <v>2300.3670199513099</v>
      </c>
      <c r="B145" s="135">
        <v>2.5170338767193057</v>
      </c>
      <c r="L145" s="134">
        <v>2300.3670199513099</v>
      </c>
      <c r="M145" s="149">
        <v>0</v>
      </c>
    </row>
    <row r="146" spans="1:13" ht="14.4" thickBot="1" x14ac:dyDescent="0.3"/>
    <row r="147" spans="1:13" x14ac:dyDescent="0.25">
      <c r="L147" s="65" t="s">
        <v>154</v>
      </c>
      <c r="M147" s="173">
        <f>M149-M148</f>
        <v>1737</v>
      </c>
    </row>
    <row r="148" spans="1:13" ht="14.4" x14ac:dyDescent="0.25">
      <c r="L148" s="61" t="s">
        <v>155</v>
      </c>
      <c r="M148" s="174">
        <v>101</v>
      </c>
    </row>
    <row r="149" spans="1:13" ht="15" thickBot="1" x14ac:dyDescent="0.3">
      <c r="L149" s="110" t="s">
        <v>156</v>
      </c>
      <c r="M149" s="175">
        <v>1838</v>
      </c>
    </row>
  </sheetData>
  <mergeCells count="3">
    <mergeCell ref="B2:E2"/>
    <mergeCell ref="B34:H34"/>
    <mergeCell ref="M2:P2"/>
  </mergeCells>
  <phoneticPr fontId="11" type="noConversion"/>
  <conditionalFormatting sqref="M36:M71">
    <cfRule type="colorScale" priority="6">
      <colorScale>
        <cfvo type="min"/>
        <cfvo type="percentile" val="50"/>
        <cfvo type="max"/>
        <color rgb="FFF8696B"/>
        <color rgb="FFFFEB84"/>
        <color rgb="FF63BE7B"/>
      </colorScale>
    </cfRule>
  </conditionalFormatting>
  <conditionalFormatting sqref="O36:O69">
    <cfRule type="colorScale" priority="5">
      <colorScale>
        <cfvo type="min"/>
        <cfvo type="percentile" val="50"/>
        <cfvo type="max"/>
        <color rgb="FFF8696B"/>
        <color rgb="FFFFEB84"/>
        <color rgb="FF63BE7B"/>
      </colorScale>
    </cfRule>
  </conditionalFormatting>
  <conditionalFormatting sqref="Q36:Q76">
    <cfRule type="colorScale" priority="4">
      <colorScale>
        <cfvo type="min"/>
        <cfvo type="percentile" val="50"/>
        <cfvo type="max"/>
        <color rgb="FFF8696B"/>
        <color rgb="FFFFEB84"/>
        <color rgb="FF63BE7B"/>
      </colorScale>
    </cfRule>
  </conditionalFormatting>
  <conditionalFormatting sqref="S36:S75">
    <cfRule type="colorScale" priority="3">
      <colorScale>
        <cfvo type="min"/>
        <cfvo type="percentile" val="50"/>
        <cfvo type="max"/>
        <color rgb="FFF8696B"/>
        <color rgb="FFFFEB84"/>
        <color rgb="FF63BE7B"/>
      </colorScale>
    </cfRule>
  </conditionalFormatting>
  <conditionalFormatting sqref="M84:M145">
    <cfRule type="colorScale" priority="2">
      <colorScale>
        <cfvo type="min"/>
        <cfvo type="percentile" val="50"/>
        <cfvo type="max"/>
        <color rgb="FFF8696B"/>
        <color rgb="FFFFEB84"/>
        <color rgb="FF63BE7B"/>
      </colorScale>
    </cfRule>
  </conditionalFormatting>
  <conditionalFormatting sqref="M4:P28">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31"/>
  <sheetViews>
    <sheetView workbookViewId="0">
      <selection activeCell="B2" sqref="B2"/>
    </sheetView>
  </sheetViews>
  <sheetFormatPr defaultColWidth="8.88671875" defaultRowHeight="13.8" x14ac:dyDescent="0.25"/>
  <cols>
    <col min="1" max="1" width="26.6640625" style="1" bestFit="1" customWidth="1"/>
    <col min="2" max="3" width="4.5546875" style="9" customWidth="1"/>
    <col min="4" max="4" width="6.5546875" style="9" customWidth="1"/>
    <col min="5" max="5" width="6.6640625" style="9" customWidth="1"/>
    <col min="6" max="9" width="4.5546875" style="9" customWidth="1"/>
    <col min="10" max="13" width="6.5546875" style="1" customWidth="1"/>
    <col min="14" max="17" width="8.88671875" style="1"/>
    <col min="18" max="21" width="10.5546875" style="62" customWidth="1"/>
    <col min="22" max="22" width="10.5546875" style="1" customWidth="1"/>
    <col min="23" max="16384" width="8.88671875" style="1"/>
  </cols>
  <sheetData>
    <row r="1" spans="1:20" x14ac:dyDescent="0.25">
      <c r="B1" s="183" t="s">
        <v>130</v>
      </c>
      <c r="C1" s="183"/>
      <c r="D1" s="183"/>
      <c r="E1" s="183"/>
      <c r="F1" s="183"/>
      <c r="G1" s="183"/>
      <c r="H1" s="183"/>
      <c r="I1" s="183"/>
      <c r="J1" s="183"/>
      <c r="K1" s="183"/>
      <c r="L1" s="183"/>
      <c r="M1" s="183"/>
      <c r="N1" s="183"/>
      <c r="O1" s="183"/>
      <c r="P1" s="183"/>
    </row>
    <row r="2" spans="1:20" x14ac:dyDescent="0.25">
      <c r="A2" s="1" t="s">
        <v>108</v>
      </c>
      <c r="B2" s="9">
        <v>1</v>
      </c>
      <c r="C2" s="9">
        <v>1</v>
      </c>
      <c r="D2" s="9">
        <v>2</v>
      </c>
      <c r="E2" s="9">
        <v>2</v>
      </c>
      <c r="F2" s="9">
        <v>3</v>
      </c>
      <c r="G2" s="9">
        <v>3</v>
      </c>
      <c r="H2" s="9">
        <v>4</v>
      </c>
      <c r="I2" s="9">
        <v>4</v>
      </c>
      <c r="J2" s="9">
        <v>5</v>
      </c>
      <c r="K2" s="9">
        <v>5</v>
      </c>
      <c r="L2" s="9">
        <v>6</v>
      </c>
      <c r="M2" s="9">
        <v>6</v>
      </c>
      <c r="N2" s="9">
        <v>7</v>
      </c>
      <c r="O2" s="9">
        <v>7</v>
      </c>
      <c r="P2" s="9">
        <v>8</v>
      </c>
    </row>
    <row r="3" spans="1:20" x14ac:dyDescent="0.25">
      <c r="A3" s="1" t="s">
        <v>68</v>
      </c>
      <c r="B3" s="26" t="s">
        <v>69</v>
      </c>
      <c r="C3" s="26" t="s">
        <v>70</v>
      </c>
      <c r="D3" s="9" t="s">
        <v>71</v>
      </c>
      <c r="E3" s="9" t="s">
        <v>72</v>
      </c>
      <c r="F3" s="26" t="s">
        <v>69</v>
      </c>
      <c r="G3" s="26" t="s">
        <v>70</v>
      </c>
      <c r="H3" s="26" t="s">
        <v>69</v>
      </c>
      <c r="I3" s="26" t="s">
        <v>70</v>
      </c>
      <c r="J3" s="1" t="s">
        <v>71</v>
      </c>
      <c r="K3" s="1" t="s">
        <v>72</v>
      </c>
      <c r="L3" s="1" t="s">
        <v>71</v>
      </c>
      <c r="M3" s="1" t="s">
        <v>72</v>
      </c>
      <c r="N3" s="1" t="s">
        <v>71</v>
      </c>
      <c r="O3" s="1" t="s">
        <v>72</v>
      </c>
      <c r="P3" s="101" t="s">
        <v>110</v>
      </c>
    </row>
    <row r="4" spans="1:20" x14ac:dyDescent="0.25">
      <c r="A4" s="9">
        <v>10</v>
      </c>
      <c r="B4" s="23">
        <v>17.187081193673201</v>
      </c>
      <c r="C4" s="23">
        <v>20.494010561952201</v>
      </c>
      <c r="D4" s="23">
        <v>24.327552499999999</v>
      </c>
      <c r="E4" s="23">
        <v>21.496337499999999</v>
      </c>
      <c r="F4" s="23">
        <v>1.35272431710645</v>
      </c>
      <c r="G4" s="23">
        <v>5.0777317973381004</v>
      </c>
      <c r="H4" s="23">
        <v>0.84295785102162701</v>
      </c>
      <c r="I4" s="23">
        <v>1.3021522975320201</v>
      </c>
      <c r="J4" s="21">
        <v>1.9083531375715601</v>
      </c>
      <c r="K4" s="21">
        <v>4.04047466273847</v>
      </c>
      <c r="L4" s="21">
        <v>2.1485843733310199</v>
      </c>
      <c r="M4" s="21">
        <v>8.8816975786758192</v>
      </c>
    </row>
    <row r="5" spans="1:20" x14ac:dyDescent="0.25">
      <c r="A5" s="9">
        <v>20</v>
      </c>
      <c r="B5" s="23">
        <v>29.775423666315</v>
      </c>
      <c r="C5" s="23">
        <v>33.300937699399903</v>
      </c>
      <c r="D5" s="23">
        <v>37.840425000000003</v>
      </c>
      <c r="E5" s="23">
        <v>31.27215</v>
      </c>
      <c r="F5" s="23">
        <v>9.6954918865569404</v>
      </c>
      <c r="G5" s="23">
        <v>13.6058606419864</v>
      </c>
      <c r="H5" s="23">
        <v>1.94782492141068</v>
      </c>
      <c r="I5" s="23">
        <v>4.8365660873329102</v>
      </c>
      <c r="J5" s="21">
        <v>11.4371762321473</v>
      </c>
      <c r="K5" s="21">
        <v>10.824502962193501</v>
      </c>
      <c r="L5" s="21">
        <v>9.05350345466303</v>
      </c>
      <c r="M5" s="21">
        <v>19.829971569125899</v>
      </c>
      <c r="N5" s="21">
        <v>33.860549103721098</v>
      </c>
      <c r="O5" s="21">
        <v>33.3382291007416</v>
      </c>
      <c r="P5" s="21">
        <v>43.058098512928098</v>
      </c>
      <c r="T5" s="102"/>
    </row>
    <row r="6" spans="1:20" x14ac:dyDescent="0.25">
      <c r="A6" s="9">
        <v>30</v>
      </c>
      <c r="B6" s="23">
        <v>42.074359140913103</v>
      </c>
      <c r="C6" s="23">
        <v>48.0948837311444</v>
      </c>
      <c r="D6" s="23">
        <v>46.363174999999998</v>
      </c>
      <c r="E6" s="23">
        <v>42.260350000000003</v>
      </c>
      <c r="F6" s="23">
        <v>16.419925106679401</v>
      </c>
      <c r="G6" s="23">
        <v>21.328710435074399</v>
      </c>
      <c r="H6" s="23">
        <v>6.1364583674665898</v>
      </c>
      <c r="I6" s="23">
        <v>8.8758946644150498</v>
      </c>
      <c r="J6" s="21">
        <v>18.434678681126599</v>
      </c>
      <c r="K6" s="21">
        <v>20.444669260582099</v>
      </c>
      <c r="L6" s="21">
        <v>16.816283736170899</v>
      </c>
      <c r="M6" s="21">
        <v>26.661115255316201</v>
      </c>
      <c r="N6" s="21"/>
      <c r="O6" s="21"/>
      <c r="P6" s="21"/>
      <c r="T6" s="102"/>
    </row>
    <row r="7" spans="1:20" x14ac:dyDescent="0.25">
      <c r="A7" s="9">
        <v>40</v>
      </c>
      <c r="B7" s="23">
        <v>52.876630729732298</v>
      </c>
      <c r="C7" s="23">
        <v>58.086308668550402</v>
      </c>
      <c r="D7" s="23">
        <v>51.204124999999998</v>
      </c>
      <c r="E7" s="23">
        <v>52.679474999999996</v>
      </c>
      <c r="F7" s="23">
        <v>25.829487067839398</v>
      </c>
      <c r="G7" s="23">
        <v>31.008835700704601</v>
      </c>
      <c r="H7" s="23">
        <v>18.263387947104601</v>
      </c>
      <c r="I7" s="23">
        <v>11.825668426659201</v>
      </c>
      <c r="J7" s="21">
        <v>27.132523108840601</v>
      </c>
      <c r="K7" s="21">
        <v>29.867244454862899</v>
      </c>
      <c r="L7" s="21">
        <v>24.086392298633601</v>
      </c>
      <c r="M7" s="21">
        <v>30.896942926284702</v>
      </c>
      <c r="N7" s="21">
        <v>52.092847297057602</v>
      </c>
      <c r="O7" s="21">
        <v>47.6174506566879</v>
      </c>
      <c r="P7" s="21">
        <v>56.615906756575697</v>
      </c>
      <c r="T7" s="102"/>
    </row>
    <row r="8" spans="1:20" x14ac:dyDescent="0.25">
      <c r="A8" s="9">
        <v>50</v>
      </c>
      <c r="B8" s="23">
        <v>61.122049454475501</v>
      </c>
      <c r="C8" s="23">
        <v>65.803568885252105</v>
      </c>
      <c r="D8" s="23">
        <v>57.783025000000002</v>
      </c>
      <c r="E8" s="23">
        <v>59.009900000000002</v>
      </c>
      <c r="F8" s="23">
        <v>34.501727190919901</v>
      </c>
      <c r="G8" s="23">
        <v>43.266972374454802</v>
      </c>
      <c r="H8" s="23">
        <v>30.029866995184602</v>
      </c>
      <c r="I8" s="23">
        <v>37.868720600392102</v>
      </c>
      <c r="J8" s="21">
        <v>37.464459329416897</v>
      </c>
      <c r="K8" s="21">
        <v>41.425707416016799</v>
      </c>
      <c r="L8" s="21">
        <v>37.146094051207903</v>
      </c>
      <c r="M8" s="21">
        <v>34.254220710503503</v>
      </c>
      <c r="N8" s="21"/>
      <c r="O8" s="21"/>
      <c r="P8" s="21"/>
      <c r="T8" s="102"/>
    </row>
    <row r="9" spans="1:20" x14ac:dyDescent="0.25">
      <c r="A9" s="9">
        <v>60</v>
      </c>
      <c r="B9" s="23">
        <v>66.238000977136707</v>
      </c>
      <c r="C9" s="23">
        <v>67.992574194635097</v>
      </c>
      <c r="D9" s="23">
        <v>63.144224999999999</v>
      </c>
      <c r="E9" s="23">
        <v>63.950600000000001</v>
      </c>
      <c r="F9" s="23">
        <v>47.190049058027803</v>
      </c>
      <c r="G9" s="23">
        <v>57.745218655631298</v>
      </c>
      <c r="H9" s="23">
        <v>39.530357347367499</v>
      </c>
      <c r="I9" s="23">
        <v>70.741434439635796</v>
      </c>
      <c r="J9" s="21">
        <v>48.409688049325503</v>
      </c>
      <c r="K9" s="21">
        <v>52.817564887984503</v>
      </c>
      <c r="L9" s="21">
        <v>47.960746230269201</v>
      </c>
      <c r="M9" s="21">
        <v>47.921765306412503</v>
      </c>
      <c r="N9" s="21">
        <v>63.856138496690903</v>
      </c>
      <c r="O9" s="21">
        <v>59.044378651063198</v>
      </c>
      <c r="P9" s="21">
        <v>66.194793015674506</v>
      </c>
      <c r="S9" s="102"/>
      <c r="T9" s="102"/>
    </row>
    <row r="10" spans="1:20" x14ac:dyDescent="0.25">
      <c r="A10" s="9">
        <v>70</v>
      </c>
      <c r="B10" s="23">
        <v>71.422733910502899</v>
      </c>
      <c r="C10" s="23">
        <v>72.853665358918306</v>
      </c>
      <c r="D10" s="23">
        <v>69.020624999999995</v>
      </c>
      <c r="E10" s="23">
        <v>70.026124999999993</v>
      </c>
      <c r="F10" s="23">
        <v>57.230979128566901</v>
      </c>
      <c r="G10" s="23">
        <v>66.497036125712995</v>
      </c>
      <c r="H10" s="23">
        <v>47.533987054921496</v>
      </c>
      <c r="I10" s="23">
        <v>88.227481794324802</v>
      </c>
      <c r="J10" s="21">
        <v>58.600169518388903</v>
      </c>
      <c r="K10" s="21">
        <v>61.964314154412797</v>
      </c>
      <c r="L10" s="21">
        <v>57.287368022278102</v>
      </c>
      <c r="M10" s="21">
        <v>56.3438762629062</v>
      </c>
      <c r="N10" s="21"/>
      <c r="O10" s="21"/>
      <c r="P10" s="21"/>
      <c r="S10" s="102"/>
      <c r="T10" s="102"/>
    </row>
    <row r="11" spans="1:20" x14ac:dyDescent="0.25">
      <c r="A11" s="9">
        <v>80</v>
      </c>
      <c r="B11" s="23">
        <v>76.544473889434101</v>
      </c>
      <c r="C11" s="23">
        <v>76.744667615993293</v>
      </c>
      <c r="D11" s="23">
        <v>75.100425000000001</v>
      </c>
      <c r="E11" s="23">
        <v>74.831374999999994</v>
      </c>
      <c r="F11" s="23">
        <v>63.951058085866002</v>
      </c>
      <c r="G11" s="23">
        <v>73.291578123252407</v>
      </c>
      <c r="H11" s="23">
        <v>73.003051687626495</v>
      </c>
      <c r="I11" s="23">
        <v>92.054213553940002</v>
      </c>
      <c r="J11" s="21">
        <v>66.679886692916497</v>
      </c>
      <c r="K11" s="21">
        <v>68.531580349403598</v>
      </c>
      <c r="L11" s="21">
        <v>64.607897591598601</v>
      </c>
      <c r="M11" s="21">
        <v>63.250203898482098</v>
      </c>
      <c r="N11" s="21">
        <v>73.936696250491394</v>
      </c>
      <c r="O11" s="21">
        <v>68.766119375033995</v>
      </c>
      <c r="P11" s="21">
        <v>77.564417451882306</v>
      </c>
      <c r="S11" s="102"/>
      <c r="T11" s="102"/>
    </row>
    <row r="12" spans="1:20" x14ac:dyDescent="0.25">
      <c r="A12" s="9">
        <v>90</v>
      </c>
      <c r="B12" s="23">
        <v>83.128083754707205</v>
      </c>
      <c r="C12" s="23">
        <v>82.913513943238598</v>
      </c>
      <c r="D12" s="23">
        <v>78.213274999999996</v>
      </c>
      <c r="E12" s="23">
        <v>84.455799999999996</v>
      </c>
      <c r="F12" s="23">
        <v>69.389532352172793</v>
      </c>
      <c r="G12" s="23">
        <v>79.0403757968907</v>
      </c>
      <c r="H12" s="23">
        <v>74.734361012794395</v>
      </c>
      <c r="I12" s="23">
        <v>92.718576976303495</v>
      </c>
      <c r="J12" s="21">
        <v>72.599349052102795</v>
      </c>
      <c r="K12" s="21">
        <v>74.984564929261097</v>
      </c>
      <c r="L12" s="21">
        <v>69.725033471954504</v>
      </c>
      <c r="M12" s="21">
        <v>69.229189807974805</v>
      </c>
      <c r="N12" s="21"/>
      <c r="O12" s="21"/>
      <c r="P12" s="21"/>
      <c r="S12" s="102"/>
      <c r="T12" s="102"/>
    </row>
    <row r="13" spans="1:20" x14ac:dyDescent="0.25">
      <c r="A13" s="9">
        <v>100</v>
      </c>
      <c r="B13" s="23">
        <v>87.562662804849893</v>
      </c>
      <c r="C13" s="23">
        <v>87.880509787108707</v>
      </c>
      <c r="D13" s="23">
        <v>82.988675000000001</v>
      </c>
      <c r="E13" s="23">
        <v>86.937349999999995</v>
      </c>
      <c r="F13" s="23">
        <v>73.690092600656001</v>
      </c>
      <c r="G13" s="23">
        <v>88.977742981769396</v>
      </c>
      <c r="H13" s="23">
        <v>76.270381093552203</v>
      </c>
      <c r="I13" s="23">
        <v>94.605369065343893</v>
      </c>
      <c r="J13" s="21">
        <v>76.966727067808904</v>
      </c>
      <c r="K13" s="21">
        <v>81.399614290949799</v>
      </c>
      <c r="L13" s="21">
        <v>74.784218961698599</v>
      </c>
      <c r="M13" s="21">
        <v>75.851083278642704</v>
      </c>
      <c r="N13" s="21">
        <v>80.648455172571204</v>
      </c>
      <c r="O13" s="21">
        <v>76.474397671545404</v>
      </c>
      <c r="P13" s="21">
        <v>82.802661546018797</v>
      </c>
    </row>
    <row r="14" spans="1:20" x14ac:dyDescent="0.25">
      <c r="A14" s="9">
        <v>110</v>
      </c>
      <c r="B14" s="23">
        <v>90.896250586173906</v>
      </c>
      <c r="C14" s="23">
        <v>91.861542083706496</v>
      </c>
      <c r="D14" s="23">
        <v>84.800650000000005</v>
      </c>
      <c r="E14" s="23">
        <v>96.132499999999993</v>
      </c>
      <c r="F14" s="23">
        <v>77.481204098812697</v>
      </c>
      <c r="G14" s="23">
        <v>92.640644223241196</v>
      </c>
      <c r="H14" s="23">
        <v>79.982966038108501</v>
      </c>
      <c r="I14" s="23">
        <v>95.694925081882502</v>
      </c>
      <c r="J14" s="21">
        <v>81.654803291601795</v>
      </c>
      <c r="K14" s="21">
        <v>85.9421237446238</v>
      </c>
      <c r="L14" s="21">
        <v>79.548379055944807</v>
      </c>
      <c r="M14" s="21">
        <v>79.288544320911598</v>
      </c>
      <c r="N14" s="21"/>
      <c r="O14" s="21"/>
      <c r="P14" s="21"/>
    </row>
    <row r="15" spans="1:20" x14ac:dyDescent="0.25">
      <c r="A15" s="9">
        <v>120</v>
      </c>
      <c r="B15" s="23">
        <v>92.745527933064594</v>
      </c>
      <c r="C15" s="23">
        <v>95.041286266264507</v>
      </c>
      <c r="D15" s="23">
        <v>86.830950000000001</v>
      </c>
      <c r="E15" s="23">
        <v>97.234624999999994</v>
      </c>
      <c r="F15" s="23">
        <v>81.156201921681301</v>
      </c>
      <c r="G15" s="23">
        <v>95.017335868471093</v>
      </c>
      <c r="H15" s="23">
        <v>84.231318039656401</v>
      </c>
      <c r="I15" s="23">
        <v>97.7677389261804</v>
      </c>
      <c r="J15" s="21">
        <v>85.154046548563301</v>
      </c>
      <c r="K15" s="21">
        <v>89.051993637346797</v>
      </c>
      <c r="L15" s="21">
        <v>83.420209465760493</v>
      </c>
      <c r="M15" s="21">
        <v>84.399462992988504</v>
      </c>
      <c r="N15" s="21">
        <v>86.238115216153503</v>
      </c>
      <c r="O15" s="21">
        <v>82.878645526523997</v>
      </c>
      <c r="P15" s="21">
        <v>89.648550886437704</v>
      </c>
    </row>
    <row r="16" spans="1:20" x14ac:dyDescent="0.25">
      <c r="A16" s="9">
        <v>130</v>
      </c>
      <c r="B16" s="23">
        <v>94.579854931015305</v>
      </c>
      <c r="C16" s="23">
        <v>97.786673203587497</v>
      </c>
      <c r="D16" s="23">
        <v>90.601025000000007</v>
      </c>
      <c r="E16" s="23">
        <v>98.034625000000005</v>
      </c>
      <c r="F16" s="23">
        <v>83.224476762750697</v>
      </c>
      <c r="G16" s="23">
        <v>95.755508332401305</v>
      </c>
      <c r="H16" s="23">
        <v>93.174621719570496</v>
      </c>
      <c r="I16" s="23">
        <v>98.724422249662794</v>
      </c>
      <c r="J16" s="21">
        <v>87.926157495151301</v>
      </c>
      <c r="K16" s="21">
        <v>90.958865336919303</v>
      </c>
      <c r="L16" s="21">
        <v>85.727275871874596</v>
      </c>
      <c r="M16" s="21">
        <v>86.669431773100897</v>
      </c>
      <c r="N16" s="21"/>
      <c r="O16" s="21"/>
      <c r="P16" s="21"/>
    </row>
    <row r="17" spans="1:16" x14ac:dyDescent="0.25">
      <c r="A17" s="9">
        <v>140</v>
      </c>
      <c r="B17" s="23">
        <v>95.731259541927201</v>
      </c>
      <c r="C17" s="23">
        <v>98.791828932019598</v>
      </c>
      <c r="D17" s="23">
        <v>92.199749999999995</v>
      </c>
      <c r="E17" s="23">
        <v>98.818399999999997</v>
      </c>
      <c r="F17" s="23">
        <v>85.191152137943007</v>
      </c>
      <c r="G17" s="23">
        <v>96.750922715579904</v>
      </c>
      <c r="H17" s="23">
        <v>93.731998632393697</v>
      </c>
      <c r="I17" s="23">
        <v>99.787403708277097</v>
      </c>
      <c r="J17" s="21">
        <v>89.863877942258995</v>
      </c>
      <c r="K17" s="21">
        <v>92.363106716682495</v>
      </c>
      <c r="L17" s="21">
        <v>86.820986396718396</v>
      </c>
      <c r="M17" s="21">
        <v>89.729605766354496</v>
      </c>
      <c r="N17" s="21">
        <v>89.893655363827094</v>
      </c>
      <c r="O17" s="21">
        <v>87.998709659048899</v>
      </c>
      <c r="P17" s="21">
        <v>92.207386236770404</v>
      </c>
    </row>
    <row r="18" spans="1:16" x14ac:dyDescent="0.25">
      <c r="A18" s="9">
        <v>150</v>
      </c>
      <c r="B18" s="23">
        <v>97.124461888835</v>
      </c>
      <c r="C18" s="23">
        <v>99.657807225416605</v>
      </c>
      <c r="D18" s="23">
        <v>93.791274999999999</v>
      </c>
      <c r="E18" s="23">
        <v>99.466849999999994</v>
      </c>
      <c r="F18" s="23">
        <v>87.390054863711597</v>
      </c>
      <c r="G18" s="23">
        <v>98.825634716474596</v>
      </c>
      <c r="H18" s="23">
        <v>94.605537914507096</v>
      </c>
      <c r="I18" s="23">
        <v>99.920276390603902</v>
      </c>
      <c r="J18" s="21">
        <v>92.0106150058634</v>
      </c>
      <c r="K18" s="21">
        <v>97.610196873338097</v>
      </c>
      <c r="L18" s="21">
        <v>89.569978774422907</v>
      </c>
      <c r="M18" s="21">
        <v>89.899476621845906</v>
      </c>
      <c r="N18" s="21"/>
      <c r="O18" s="21"/>
      <c r="P18" s="21"/>
    </row>
    <row r="19" spans="1:16" x14ac:dyDescent="0.25">
      <c r="A19" s="9">
        <v>160</v>
      </c>
      <c r="B19" s="23">
        <v>98.199577492890498</v>
      </c>
      <c r="C19" s="23">
        <v>99.837437082656095</v>
      </c>
      <c r="D19" s="23">
        <v>96.947474999999997</v>
      </c>
      <c r="E19" s="23">
        <v>99.649325000000005</v>
      </c>
      <c r="F19" s="23">
        <v>89.1041829951522</v>
      </c>
      <c r="G19" s="23">
        <v>99.614137121127399</v>
      </c>
      <c r="H19" s="23">
        <v>95.099306729140494</v>
      </c>
      <c r="I19" s="23">
        <v>100</v>
      </c>
      <c r="J19" s="21">
        <v>93.7470920326993</v>
      </c>
      <c r="K19" s="21">
        <v>98.453855391254706</v>
      </c>
      <c r="L19" s="21">
        <v>92.221879461236199</v>
      </c>
      <c r="M19" s="21">
        <v>93.313986774302407</v>
      </c>
      <c r="N19" s="21">
        <v>93.204877752804805</v>
      </c>
      <c r="O19" s="21">
        <v>93.222473202974498</v>
      </c>
      <c r="P19" s="21">
        <v>94.413432769168907</v>
      </c>
    </row>
    <row r="20" spans="1:16" x14ac:dyDescent="0.25">
      <c r="A20" s="9">
        <v>170</v>
      </c>
      <c r="B20" s="23">
        <v>98.336296449106101</v>
      </c>
      <c r="C20" s="23">
        <v>100</v>
      </c>
      <c r="D20" s="23">
        <v>98.546625000000006</v>
      </c>
      <c r="E20" s="23">
        <v>99.718774999999994</v>
      </c>
      <c r="F20" s="23">
        <v>90.927167697175506</v>
      </c>
      <c r="G20" s="23">
        <v>99.698020355664895</v>
      </c>
      <c r="H20" s="23">
        <v>95.911257727661194</v>
      </c>
      <c r="I20" s="23">
        <v>100</v>
      </c>
      <c r="J20" s="21">
        <v>94.9115843670738</v>
      </c>
      <c r="K20" s="21">
        <v>98.954114097534003</v>
      </c>
      <c r="L20" s="21">
        <v>94.261782065553604</v>
      </c>
      <c r="M20" s="21">
        <v>94.672954324849798</v>
      </c>
      <c r="N20" s="21"/>
      <c r="O20" s="21"/>
      <c r="P20" s="21"/>
    </row>
    <row r="21" spans="1:16" x14ac:dyDescent="0.25">
      <c r="A21" s="9">
        <v>180</v>
      </c>
      <c r="B21" s="23">
        <v>98.952482363679593</v>
      </c>
      <c r="C21" s="23">
        <v>100</v>
      </c>
      <c r="D21" s="23">
        <v>99.926900000000003</v>
      </c>
      <c r="E21" s="23">
        <v>99.787824999999998</v>
      </c>
      <c r="F21" s="23">
        <v>93.056402217771193</v>
      </c>
      <c r="G21" s="23">
        <v>99.698020355664895</v>
      </c>
      <c r="H21" s="23">
        <v>96.945500602018498</v>
      </c>
      <c r="I21" s="23">
        <v>100</v>
      </c>
      <c r="J21" s="21">
        <v>96.268261223253106</v>
      </c>
      <c r="K21" s="21">
        <v>99.144274820352095</v>
      </c>
      <c r="L21" s="21">
        <v>96.601420240931105</v>
      </c>
      <c r="M21" s="21">
        <v>95.005686404461301</v>
      </c>
      <c r="N21" s="21">
        <v>96.138916748690306</v>
      </c>
      <c r="O21" s="21">
        <v>96.6777979462844</v>
      </c>
      <c r="P21" s="21">
        <v>98.021703210824796</v>
      </c>
    </row>
    <row r="22" spans="1:16" x14ac:dyDescent="0.25">
      <c r="A22" s="9">
        <v>190</v>
      </c>
      <c r="B22" s="23">
        <v>100</v>
      </c>
      <c r="C22" s="23">
        <v>100</v>
      </c>
      <c r="D22" s="23">
        <v>100</v>
      </c>
      <c r="E22" s="23">
        <v>99.930374999999998</v>
      </c>
      <c r="F22" s="23">
        <v>98.673401259833398</v>
      </c>
      <c r="G22" s="23">
        <v>99.916116765462405</v>
      </c>
      <c r="H22" s="23">
        <v>99.725368987682202</v>
      </c>
      <c r="I22" s="23">
        <v>100</v>
      </c>
      <c r="J22" s="21">
        <v>99.047571735662601</v>
      </c>
      <c r="K22" s="21">
        <v>99.619677590880599</v>
      </c>
      <c r="L22" s="21">
        <v>99.921072372653597</v>
      </c>
      <c r="M22" s="21">
        <v>99.711275968957395</v>
      </c>
      <c r="N22" s="21"/>
      <c r="O22" s="21"/>
      <c r="P22" s="21"/>
    </row>
    <row r="23" spans="1:16" x14ac:dyDescent="0.25">
      <c r="A23" s="9">
        <v>200</v>
      </c>
      <c r="B23" s="23">
        <v>100</v>
      </c>
      <c r="C23" s="23">
        <v>100</v>
      </c>
      <c r="D23" s="23">
        <v>100</v>
      </c>
      <c r="E23" s="23">
        <v>100</v>
      </c>
      <c r="F23" s="9">
        <v>100</v>
      </c>
      <c r="G23" s="9">
        <v>100</v>
      </c>
      <c r="H23" s="23">
        <v>100</v>
      </c>
      <c r="I23" s="23">
        <v>100</v>
      </c>
      <c r="J23" s="21">
        <v>100</v>
      </c>
      <c r="K23" s="21">
        <v>100</v>
      </c>
      <c r="L23" s="1">
        <v>100</v>
      </c>
      <c r="M23" s="1">
        <v>99.999999999999901</v>
      </c>
      <c r="N23" s="1">
        <v>100</v>
      </c>
      <c r="O23" s="1">
        <v>100</v>
      </c>
      <c r="P23" s="21">
        <v>100</v>
      </c>
    </row>
    <row r="26" spans="1:16" x14ac:dyDescent="0.25">
      <c r="D26" s="101"/>
      <c r="E26" s="101"/>
      <c r="F26" s="101"/>
      <c r="G26" s="101"/>
      <c r="H26" s="101"/>
      <c r="I26" s="101"/>
      <c r="J26" s="101"/>
      <c r="K26" s="101"/>
      <c r="L26" s="101"/>
      <c r="M26" s="101"/>
      <c r="N26" s="101"/>
      <c r="O26" s="101"/>
      <c r="P26" s="101"/>
    </row>
    <row r="27" spans="1:16" x14ac:dyDescent="0.25">
      <c r="A27" s="62"/>
      <c r="B27" s="101"/>
      <c r="C27" s="101"/>
      <c r="D27" s="101"/>
      <c r="E27" s="101"/>
      <c r="F27" s="101"/>
      <c r="G27" s="101"/>
      <c r="H27" s="101"/>
      <c r="I27" s="101"/>
      <c r="J27" s="101"/>
      <c r="K27" s="101"/>
      <c r="L27" s="101"/>
      <c r="M27" s="101"/>
      <c r="N27" s="101"/>
      <c r="O27" s="101"/>
      <c r="P27" s="101"/>
    </row>
    <row r="28" spans="1:16" x14ac:dyDescent="0.25">
      <c r="A28" s="102"/>
      <c r="B28" s="23"/>
      <c r="C28" s="23"/>
      <c r="D28" s="23"/>
      <c r="E28" s="23"/>
      <c r="F28" s="23"/>
      <c r="G28" s="23"/>
      <c r="H28" s="23"/>
      <c r="I28" s="23"/>
      <c r="J28" s="23"/>
      <c r="K28" s="23"/>
      <c r="L28" s="23"/>
      <c r="M28" s="23"/>
      <c r="N28" s="23"/>
      <c r="O28" s="23"/>
      <c r="P28" s="23"/>
    </row>
    <row r="29" spans="1:16" x14ac:dyDescent="0.25">
      <c r="A29" s="102"/>
      <c r="B29" s="23"/>
      <c r="C29" s="23"/>
      <c r="D29" s="23"/>
      <c r="E29" s="23"/>
      <c r="F29" s="23"/>
      <c r="G29" s="23"/>
      <c r="H29" s="23"/>
      <c r="I29" s="23"/>
      <c r="J29" s="23"/>
      <c r="K29" s="23"/>
      <c r="L29" s="23"/>
      <c r="M29" s="23"/>
      <c r="N29" s="23"/>
      <c r="O29" s="23"/>
      <c r="P29" s="23"/>
    </row>
    <row r="30" spans="1:16" x14ac:dyDescent="0.25">
      <c r="A30" s="102"/>
      <c r="B30" s="23"/>
      <c r="C30" s="23"/>
      <c r="D30" s="23"/>
      <c r="E30" s="23"/>
      <c r="F30" s="23"/>
      <c r="G30" s="23"/>
      <c r="H30" s="23"/>
      <c r="I30" s="23"/>
      <c r="J30" s="23"/>
      <c r="K30" s="23"/>
      <c r="L30" s="23"/>
      <c r="M30" s="23"/>
      <c r="N30" s="23"/>
      <c r="O30" s="23"/>
      <c r="P30" s="23"/>
    </row>
    <row r="31" spans="1:16" x14ac:dyDescent="0.25">
      <c r="A31" s="102"/>
      <c r="B31" s="23"/>
      <c r="C31" s="23"/>
      <c r="D31" s="23"/>
      <c r="E31" s="23"/>
      <c r="F31" s="23"/>
      <c r="G31" s="23"/>
      <c r="H31" s="23"/>
      <c r="I31" s="23"/>
      <c r="J31" s="23"/>
      <c r="K31" s="23"/>
      <c r="L31" s="23"/>
      <c r="M31" s="23"/>
      <c r="N31" s="23"/>
      <c r="O31" s="23"/>
      <c r="P31" s="23"/>
    </row>
  </sheetData>
  <mergeCells count="1">
    <mergeCell ref="B1:P1"/>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3"/>
  <sheetViews>
    <sheetView workbookViewId="0"/>
  </sheetViews>
  <sheetFormatPr defaultColWidth="8.88671875" defaultRowHeight="13.8" x14ac:dyDescent="0.25"/>
  <cols>
    <col min="1" max="1" width="15.6640625" style="9" customWidth="1"/>
    <col min="2" max="2" width="8.77734375" style="9" customWidth="1"/>
    <col min="3" max="3" width="8.109375" style="9" customWidth="1"/>
    <col min="4" max="4" width="8.77734375" style="9" customWidth="1"/>
    <col min="5" max="5" width="9" style="9" customWidth="1"/>
    <col min="6" max="6" width="6" style="1" customWidth="1"/>
    <col min="7" max="8" width="5.77734375" style="9" customWidth="1"/>
    <col min="9" max="9" width="7.5546875" style="1" customWidth="1"/>
    <col min="10" max="16384" width="8.88671875" style="1"/>
  </cols>
  <sheetData>
    <row r="1" spans="1:11" ht="27.6" x14ac:dyDescent="0.25">
      <c r="A1" s="93" t="s">
        <v>109</v>
      </c>
    </row>
    <row r="2" spans="1:11" ht="27.6" x14ac:dyDescent="0.25">
      <c r="A2" s="26" t="s">
        <v>73</v>
      </c>
      <c r="B2" s="82">
        <v>0.5</v>
      </c>
      <c r="C2" s="82">
        <v>0.5</v>
      </c>
      <c r="D2" s="82">
        <v>1.5</v>
      </c>
      <c r="E2" s="82">
        <v>1.5</v>
      </c>
      <c r="F2" s="25"/>
      <c r="G2" s="184" t="s">
        <v>74</v>
      </c>
      <c r="H2" s="184"/>
      <c r="J2" s="185" t="s">
        <v>75</v>
      </c>
      <c r="K2" s="185"/>
    </row>
    <row r="3" spans="1:11" s="25" customFormat="1" x14ac:dyDescent="0.25">
      <c r="A3" s="82" t="s">
        <v>76</v>
      </c>
      <c r="B3" s="9" t="s">
        <v>71</v>
      </c>
      <c r="C3" s="9" t="s">
        <v>72</v>
      </c>
      <c r="D3" s="9" t="s">
        <v>71</v>
      </c>
      <c r="E3" s="9" t="s">
        <v>72</v>
      </c>
      <c r="G3" s="83" t="s">
        <v>69</v>
      </c>
      <c r="H3" s="83" t="s">
        <v>70</v>
      </c>
      <c r="J3" s="83" t="s">
        <v>69</v>
      </c>
      <c r="K3" s="83" t="s">
        <v>70</v>
      </c>
    </row>
    <row r="4" spans="1:11" x14ac:dyDescent="0.25">
      <c r="A4" s="9">
        <v>10</v>
      </c>
      <c r="B4" s="22">
        <v>0.50259699999999996</v>
      </c>
      <c r="C4" s="22">
        <v>0.29220800000000002</v>
      </c>
      <c r="D4" s="22">
        <v>0.58413000000000004</v>
      </c>
      <c r="E4" s="22">
        <v>0.30991000000000002</v>
      </c>
      <c r="G4" s="22">
        <f>AVERAGE(B4,D4)</f>
        <v>0.5433635</v>
      </c>
      <c r="H4" s="22">
        <f>AVERAGE(C4,E4)</f>
        <v>0.30105900000000002</v>
      </c>
      <c r="J4" s="4">
        <f>G4/$G$23*100</f>
        <v>17.187081193673244</v>
      </c>
      <c r="K4" s="4">
        <f>H4/$H$23*100</f>
        <v>20.494010561952152</v>
      </c>
    </row>
    <row r="5" spans="1:11" x14ac:dyDescent="0.25">
      <c r="A5" s="9">
        <v>20</v>
      </c>
      <c r="B5" s="22">
        <v>0.51428600000000002</v>
      </c>
      <c r="C5" s="22">
        <v>0.23766200000000001</v>
      </c>
      <c r="D5" s="22">
        <v>0.28166600000000003</v>
      </c>
      <c r="E5" s="22">
        <v>0.13860800000000001</v>
      </c>
      <c r="G5" s="22">
        <f t="shared" ref="G5:H22" si="0">AVERAGE(B5,D5)</f>
        <v>0.397976</v>
      </c>
      <c r="H5" s="22">
        <f t="shared" si="0"/>
        <v>0.188135</v>
      </c>
      <c r="J5" s="4">
        <f>G5/$G$23*100+J4</f>
        <v>29.775423666315042</v>
      </c>
      <c r="K5" s="4">
        <f>H5/$H$23*100+K4</f>
        <v>33.300937699399853</v>
      </c>
    </row>
    <row r="6" spans="1:11" x14ac:dyDescent="0.25">
      <c r="A6" s="9">
        <v>30</v>
      </c>
      <c r="B6" s="22">
        <v>0.41298699999999999</v>
      </c>
      <c r="C6" s="22">
        <v>0.27662300000000001</v>
      </c>
      <c r="D6" s="22">
        <v>0.36466599999999999</v>
      </c>
      <c r="E6" s="22">
        <v>0.158026</v>
      </c>
      <c r="G6" s="22">
        <f t="shared" si="0"/>
        <v>0.38882649999999996</v>
      </c>
      <c r="H6" s="22">
        <f t="shared" si="0"/>
        <v>0.2173245</v>
      </c>
      <c r="J6" s="4">
        <f t="shared" ref="J6:J22" si="1">G6/$G$23*100+J5</f>
        <v>42.074359140913145</v>
      </c>
      <c r="K6" s="4">
        <f t="shared" ref="K6:K22" si="2">H6/$H$23*100+K5</f>
        <v>48.094883731144357</v>
      </c>
    </row>
    <row r="7" spans="1:11" x14ac:dyDescent="0.25">
      <c r="A7" s="9">
        <v>40</v>
      </c>
      <c r="B7" s="22">
        <v>0.354545</v>
      </c>
      <c r="C7" s="22">
        <v>0.15584400000000001</v>
      </c>
      <c r="D7" s="22">
        <v>0.32847500000000002</v>
      </c>
      <c r="E7" s="22">
        <v>0.137706</v>
      </c>
      <c r="G7" s="22">
        <f t="shared" si="0"/>
        <v>0.34150999999999998</v>
      </c>
      <c r="H7" s="22">
        <f t="shared" si="0"/>
        <v>0.14677499999999999</v>
      </c>
      <c r="J7" s="4">
        <f t="shared" si="1"/>
        <v>52.876630729732319</v>
      </c>
      <c r="K7" s="4">
        <f t="shared" si="2"/>
        <v>58.086308668550402</v>
      </c>
    </row>
    <row r="8" spans="1:11" x14ac:dyDescent="0.25">
      <c r="A8" s="9">
        <v>50</v>
      </c>
      <c r="B8" s="22">
        <v>0.26883099999999999</v>
      </c>
      <c r="C8" s="22">
        <v>9.7402600000000006E-2</v>
      </c>
      <c r="D8" s="22">
        <v>0.252521</v>
      </c>
      <c r="E8" s="22">
        <v>0.129332</v>
      </c>
      <c r="G8" s="22">
        <f t="shared" si="0"/>
        <v>0.26067600000000002</v>
      </c>
      <c r="H8" s="22">
        <f t="shared" si="0"/>
        <v>0.1133673</v>
      </c>
      <c r="J8" s="4">
        <f t="shared" si="1"/>
        <v>61.122049454475459</v>
      </c>
      <c r="K8" s="4">
        <f t="shared" si="2"/>
        <v>65.803568885252105</v>
      </c>
    </row>
    <row r="9" spans="1:11" x14ac:dyDescent="0.25">
      <c r="A9" s="9">
        <v>60</v>
      </c>
      <c r="B9" s="22">
        <v>0.20649400000000001</v>
      </c>
      <c r="C9" s="22">
        <v>5.0649399999999997E-2</v>
      </c>
      <c r="D9" s="22">
        <v>0.116984</v>
      </c>
      <c r="E9" s="22">
        <v>1.3664000000000001E-2</v>
      </c>
      <c r="G9" s="22">
        <f t="shared" si="0"/>
        <v>0.16173900000000002</v>
      </c>
      <c r="H9" s="22">
        <f t="shared" si="0"/>
        <v>3.2156699999999996E-2</v>
      </c>
      <c r="J9" s="4">
        <f t="shared" si="1"/>
        <v>66.23800097713665</v>
      </c>
      <c r="K9" s="4">
        <f t="shared" si="2"/>
        <v>67.992574194635068</v>
      </c>
    </row>
    <row r="10" spans="1:11" x14ac:dyDescent="0.25">
      <c r="A10" s="9">
        <v>70</v>
      </c>
      <c r="B10" s="22">
        <v>0.16753199999999999</v>
      </c>
      <c r="C10" s="22">
        <v>7.7922099999999994E-2</v>
      </c>
      <c r="D10" s="22">
        <v>0.16029499999999999</v>
      </c>
      <c r="E10" s="22">
        <v>6.4897700000000003E-2</v>
      </c>
      <c r="G10" s="22">
        <f t="shared" si="0"/>
        <v>0.16391349999999999</v>
      </c>
      <c r="H10" s="22">
        <f t="shared" si="0"/>
        <v>7.1409899999999998E-2</v>
      </c>
      <c r="J10" s="4">
        <f t="shared" si="1"/>
        <v>71.422733910502913</v>
      </c>
      <c r="K10" s="4">
        <f t="shared" si="2"/>
        <v>72.853665358918306</v>
      </c>
    </row>
    <row r="11" spans="1:11" x14ac:dyDescent="0.25">
      <c r="A11" s="9">
        <v>80</v>
      </c>
      <c r="B11" s="22">
        <v>0.14415600000000001</v>
      </c>
      <c r="C11" s="22">
        <v>8.9610400000000007E-2</v>
      </c>
      <c r="D11" s="22">
        <v>0.17968799999999999</v>
      </c>
      <c r="E11" s="22">
        <v>2.4708000000000001E-2</v>
      </c>
      <c r="G11" s="22">
        <f t="shared" si="0"/>
        <v>0.16192200000000001</v>
      </c>
      <c r="H11" s="22">
        <f t="shared" si="0"/>
        <v>5.7159200000000007E-2</v>
      </c>
      <c r="J11" s="4">
        <f t="shared" si="1"/>
        <v>76.544473889434073</v>
      </c>
      <c r="K11" s="4">
        <f t="shared" si="2"/>
        <v>76.744667615993279</v>
      </c>
    </row>
    <row r="12" spans="1:11" x14ac:dyDescent="0.25">
      <c r="A12" s="9">
        <v>90</v>
      </c>
      <c r="B12" s="22">
        <v>0.26883099999999999</v>
      </c>
      <c r="C12" s="22">
        <v>9.7402600000000006E-2</v>
      </c>
      <c r="D12" s="22">
        <v>0.14744599999999999</v>
      </c>
      <c r="E12" s="22">
        <v>8.3839300000000005E-2</v>
      </c>
      <c r="G12" s="22">
        <f t="shared" si="0"/>
        <v>0.2081385</v>
      </c>
      <c r="H12" s="22">
        <f t="shared" si="0"/>
        <v>9.0620950000000006E-2</v>
      </c>
      <c r="J12" s="4">
        <f t="shared" si="1"/>
        <v>83.128083754707248</v>
      </c>
      <c r="K12" s="4">
        <f t="shared" si="2"/>
        <v>82.913513943238556</v>
      </c>
    </row>
    <row r="13" spans="1:11" x14ac:dyDescent="0.25">
      <c r="A13" s="9">
        <v>100</v>
      </c>
      <c r="B13" s="22">
        <v>8.5714299999999993E-2</v>
      </c>
      <c r="C13" s="22">
        <v>5.4545499999999997E-2</v>
      </c>
      <c r="D13" s="22">
        <v>0.19468099999999999</v>
      </c>
      <c r="E13" s="22">
        <v>9.1385800000000003E-2</v>
      </c>
      <c r="G13" s="22">
        <f t="shared" si="0"/>
        <v>0.14019765000000001</v>
      </c>
      <c r="H13" s="22">
        <f t="shared" si="0"/>
        <v>7.2965649999999993E-2</v>
      </c>
      <c r="J13" s="4">
        <f t="shared" si="1"/>
        <v>87.562662804849893</v>
      </c>
      <c r="K13" s="4">
        <f t="shared" si="2"/>
        <v>87.880509787108707</v>
      </c>
    </row>
    <row r="14" spans="1:11" x14ac:dyDescent="0.25">
      <c r="A14" s="9">
        <v>110</v>
      </c>
      <c r="B14" s="22">
        <v>0.16753199999999999</v>
      </c>
      <c r="C14" s="22">
        <v>8.9610400000000007E-2</v>
      </c>
      <c r="D14" s="22">
        <v>4.3248399999999999E-2</v>
      </c>
      <c r="E14" s="22">
        <v>2.7353100000000002E-2</v>
      </c>
      <c r="G14" s="22">
        <f t="shared" si="0"/>
        <v>0.10539019999999999</v>
      </c>
      <c r="H14" s="22">
        <f t="shared" si="0"/>
        <v>5.8481750000000006E-2</v>
      </c>
      <c r="J14" s="4">
        <f t="shared" si="1"/>
        <v>90.89625058617392</v>
      </c>
      <c r="K14" s="4">
        <f t="shared" si="2"/>
        <v>91.861542083706539</v>
      </c>
    </row>
    <row r="15" spans="1:11" x14ac:dyDescent="0.25">
      <c r="A15" s="9">
        <v>120</v>
      </c>
      <c r="B15" s="22">
        <v>6.6233799999999995E-2</v>
      </c>
      <c r="C15" s="22">
        <v>5.0649399999999997E-2</v>
      </c>
      <c r="D15" s="22">
        <v>5.0694700000000002E-2</v>
      </c>
      <c r="E15" s="22">
        <v>4.27721E-2</v>
      </c>
      <c r="G15" s="22">
        <f t="shared" si="0"/>
        <v>5.8464249999999995E-2</v>
      </c>
      <c r="H15" s="22">
        <f t="shared" si="0"/>
        <v>4.6710749999999995E-2</v>
      </c>
      <c r="J15" s="4">
        <f t="shared" si="1"/>
        <v>92.745527933064551</v>
      </c>
      <c r="K15" s="4">
        <f t="shared" si="2"/>
        <v>95.041286266264464</v>
      </c>
    </row>
    <row r="16" spans="1:11" x14ac:dyDescent="0.25">
      <c r="A16" s="9">
        <v>130</v>
      </c>
      <c r="B16" s="22">
        <v>9.3506500000000006E-2</v>
      </c>
      <c r="C16" s="22">
        <v>7.0129899999999995E-2</v>
      </c>
      <c r="D16" s="22">
        <v>2.2476699999999999E-2</v>
      </c>
      <c r="E16" s="22">
        <v>1.0530100000000001E-2</v>
      </c>
      <c r="G16" s="22">
        <f t="shared" si="0"/>
        <v>5.7991600000000004E-2</v>
      </c>
      <c r="H16" s="22">
        <f t="shared" si="0"/>
        <v>4.0329999999999998E-2</v>
      </c>
      <c r="J16" s="4">
        <f t="shared" si="1"/>
        <v>94.579854931015319</v>
      </c>
      <c r="K16" s="4">
        <f t="shared" si="2"/>
        <v>97.786673203587483</v>
      </c>
    </row>
    <row r="17" spans="1:11" x14ac:dyDescent="0.25">
      <c r="A17" s="9">
        <v>140</v>
      </c>
      <c r="B17" s="22">
        <v>4.6753200000000002E-2</v>
      </c>
      <c r="C17" s="22">
        <v>2.3376600000000001E-2</v>
      </c>
      <c r="D17" s="22">
        <v>2.6049300000000001E-2</v>
      </c>
      <c r="E17" s="22">
        <v>6.1550700000000003E-3</v>
      </c>
      <c r="G17" s="22">
        <f t="shared" si="0"/>
        <v>3.6401250000000003E-2</v>
      </c>
      <c r="H17" s="22">
        <f t="shared" si="0"/>
        <v>1.4765835000000001E-2</v>
      </c>
      <c r="J17" s="4">
        <f t="shared" si="1"/>
        <v>95.731259541927159</v>
      </c>
      <c r="K17" s="4">
        <f t="shared" si="2"/>
        <v>98.791828932019598</v>
      </c>
    </row>
    <row r="18" spans="1:11" x14ac:dyDescent="0.25">
      <c r="A18" s="9">
        <v>150</v>
      </c>
      <c r="B18" s="22">
        <v>5.4545499999999997E-2</v>
      </c>
      <c r="C18" s="22">
        <v>7.7922099999999999E-3</v>
      </c>
      <c r="D18" s="22">
        <v>3.3545699999999998E-2</v>
      </c>
      <c r="E18" s="22">
        <v>1.76504E-2</v>
      </c>
      <c r="G18" s="22">
        <f t="shared" si="0"/>
        <v>4.4045599999999997E-2</v>
      </c>
      <c r="H18" s="22">
        <f t="shared" si="0"/>
        <v>1.2721305E-2</v>
      </c>
      <c r="J18" s="4">
        <f t="shared" si="1"/>
        <v>97.124461888834986</v>
      </c>
      <c r="K18" s="4">
        <f t="shared" si="2"/>
        <v>99.657807225416619</v>
      </c>
    </row>
    <row r="19" spans="1:11" x14ac:dyDescent="0.25">
      <c r="A19" s="9">
        <v>160</v>
      </c>
      <c r="B19" s="22">
        <v>4.2857100000000002E-2</v>
      </c>
      <c r="C19" s="22">
        <v>0</v>
      </c>
      <c r="D19" s="22">
        <v>2.51217E-2</v>
      </c>
      <c r="E19" s="22">
        <v>5.2775599999999997E-3</v>
      </c>
      <c r="G19" s="22">
        <f t="shared" si="0"/>
        <v>3.3989400000000003E-2</v>
      </c>
      <c r="H19" s="22">
        <f t="shared" si="0"/>
        <v>2.6387799999999999E-3</v>
      </c>
      <c r="J19" s="4">
        <f t="shared" si="1"/>
        <v>98.19957749289054</v>
      </c>
      <c r="K19" s="4">
        <f t="shared" si="2"/>
        <v>99.837437082656123</v>
      </c>
    </row>
    <row r="20" spans="1:11" x14ac:dyDescent="0.25">
      <c r="A20" s="9">
        <v>170</v>
      </c>
      <c r="B20" s="22">
        <v>7.7922099999999999E-3</v>
      </c>
      <c r="C20" s="22">
        <v>0</v>
      </c>
      <c r="D20" s="22">
        <v>8.5243299999999999E-4</v>
      </c>
      <c r="E20" s="22">
        <v>4.77613E-3</v>
      </c>
      <c r="G20" s="22">
        <f t="shared" si="0"/>
        <v>4.3223215000000002E-3</v>
      </c>
      <c r="H20" s="22">
        <f t="shared" si="0"/>
        <v>2.388065E-3</v>
      </c>
      <c r="I20" s="45"/>
      <c r="J20" s="4">
        <f t="shared" si="1"/>
        <v>98.336296449106143</v>
      </c>
      <c r="K20" s="4">
        <f t="shared" si="2"/>
        <v>100</v>
      </c>
    </row>
    <row r="21" spans="1:11" x14ac:dyDescent="0.25">
      <c r="A21" s="9">
        <v>180</v>
      </c>
      <c r="B21" s="22">
        <v>3.8961000000000003E-2</v>
      </c>
      <c r="C21" s="22">
        <v>0</v>
      </c>
      <c r="D21" s="22">
        <v>0</v>
      </c>
      <c r="E21" s="9">
        <v>0</v>
      </c>
      <c r="G21" s="22">
        <f t="shared" si="0"/>
        <v>1.9480500000000001E-2</v>
      </c>
      <c r="H21" s="22">
        <f t="shared" si="0"/>
        <v>0</v>
      </c>
      <c r="J21" s="4">
        <f t="shared" si="1"/>
        <v>98.952482363679636</v>
      </c>
      <c r="K21" s="4">
        <f t="shared" si="2"/>
        <v>100</v>
      </c>
    </row>
    <row r="22" spans="1:11" x14ac:dyDescent="0.25">
      <c r="A22" s="9">
        <v>190</v>
      </c>
      <c r="B22" s="22">
        <v>6.6233799999999995E-2</v>
      </c>
      <c r="C22" s="22">
        <v>0</v>
      </c>
      <c r="D22" s="22">
        <v>0</v>
      </c>
      <c r="E22" s="9">
        <v>0</v>
      </c>
      <c r="G22" s="22">
        <f t="shared" si="0"/>
        <v>3.3116899999999998E-2</v>
      </c>
      <c r="H22" s="22">
        <f t="shared" si="0"/>
        <v>0</v>
      </c>
      <c r="J22" s="4">
        <f t="shared" si="1"/>
        <v>100</v>
      </c>
      <c r="K22" s="4">
        <f t="shared" si="2"/>
        <v>100</v>
      </c>
    </row>
    <row r="23" spans="1:11" x14ac:dyDescent="0.25">
      <c r="G23" s="22">
        <f>SUM(G4:G22)</f>
        <v>3.1614646714999997</v>
      </c>
      <c r="H23" s="22">
        <f>SUM(H4:H22)</f>
        <v>1.4690096850000001</v>
      </c>
    </row>
  </sheetData>
  <mergeCells count="2">
    <mergeCell ref="G2:H2"/>
    <mergeCell ref="J2:K2"/>
  </mergeCells>
  <phoneticPr fontId="1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C25"/>
  <sheetViews>
    <sheetView workbookViewId="0">
      <selection activeCell="D7" sqref="D7"/>
    </sheetView>
  </sheetViews>
  <sheetFormatPr defaultColWidth="8.88671875" defaultRowHeight="13.8" x14ac:dyDescent="0.25"/>
  <cols>
    <col min="1" max="1" width="18.5546875" style="62" customWidth="1"/>
    <col min="2" max="2" width="26.6640625" style="62" customWidth="1"/>
    <col min="3" max="20" width="6.5546875" style="62" customWidth="1"/>
    <col min="21" max="21" width="11.6640625" style="62" customWidth="1"/>
    <col min="22" max="23" width="6.5546875" style="62" customWidth="1"/>
    <col min="24" max="24" width="3.5546875" style="62" customWidth="1"/>
    <col min="25" max="27" width="8.88671875" style="62"/>
    <col min="28" max="29" width="9.5546875" style="62" customWidth="1"/>
    <col min="30" max="16384" width="8.88671875" style="62"/>
  </cols>
  <sheetData>
    <row r="1" spans="1:29" s="1" customFormat="1" ht="27.6" x14ac:dyDescent="0.25">
      <c r="A1" s="94" t="s">
        <v>77</v>
      </c>
      <c r="C1" s="61"/>
      <c r="D1" s="62"/>
      <c r="E1" s="62"/>
      <c r="F1" s="63"/>
      <c r="G1" s="61"/>
      <c r="H1" s="62"/>
      <c r="I1" s="62"/>
      <c r="J1" s="63"/>
      <c r="K1" s="61"/>
      <c r="L1" s="62"/>
      <c r="M1" s="62"/>
      <c r="N1" s="63"/>
      <c r="O1" s="61"/>
      <c r="P1" s="62"/>
      <c r="Q1" s="62"/>
      <c r="R1" s="63"/>
    </row>
    <row r="2" spans="1:29" s="1" customFormat="1" ht="14.4" x14ac:dyDescent="0.25">
      <c r="B2" s="64" t="s">
        <v>78</v>
      </c>
      <c r="C2" s="65">
        <v>1</v>
      </c>
      <c r="D2" s="66">
        <v>1</v>
      </c>
      <c r="E2" s="66">
        <v>1</v>
      </c>
      <c r="F2" s="67">
        <v>1</v>
      </c>
      <c r="G2" s="65">
        <v>2</v>
      </c>
      <c r="H2" s="66">
        <v>2</v>
      </c>
      <c r="I2" s="66">
        <v>2</v>
      </c>
      <c r="J2" s="67">
        <v>2</v>
      </c>
      <c r="K2" s="65">
        <v>3</v>
      </c>
      <c r="L2" s="66">
        <v>3</v>
      </c>
      <c r="M2" s="66">
        <v>3</v>
      </c>
      <c r="N2" s="67">
        <v>3</v>
      </c>
      <c r="O2" s="65">
        <v>4</v>
      </c>
      <c r="P2" s="66">
        <v>4</v>
      </c>
      <c r="Q2" s="66">
        <v>4</v>
      </c>
      <c r="R2" s="67">
        <v>4</v>
      </c>
    </row>
    <row r="3" spans="1:29" s="1" customFormat="1" x14ac:dyDescent="0.25">
      <c r="B3" s="68" t="s">
        <v>79</v>
      </c>
      <c r="C3" s="61" t="s">
        <v>80</v>
      </c>
      <c r="D3" s="62" t="s">
        <v>81</v>
      </c>
      <c r="E3" s="62" t="s">
        <v>80</v>
      </c>
      <c r="F3" s="63" t="s">
        <v>81</v>
      </c>
      <c r="G3" s="61" t="s">
        <v>80</v>
      </c>
      <c r="H3" s="62" t="s">
        <v>81</v>
      </c>
      <c r="I3" s="62" t="s">
        <v>80</v>
      </c>
      <c r="J3" s="63" t="s">
        <v>81</v>
      </c>
      <c r="K3" s="61" t="s">
        <v>80</v>
      </c>
      <c r="L3" s="62" t="s">
        <v>81</v>
      </c>
      <c r="M3" s="62" t="s">
        <v>80</v>
      </c>
      <c r="N3" s="63" t="s">
        <v>81</v>
      </c>
      <c r="O3" s="61" t="s">
        <v>80</v>
      </c>
      <c r="P3" s="62" t="s">
        <v>81</v>
      </c>
      <c r="Q3" s="62" t="s">
        <v>80</v>
      </c>
      <c r="R3" s="63" t="s">
        <v>81</v>
      </c>
    </row>
    <row r="4" spans="1:29" s="1" customFormat="1" ht="14.4" thickBot="1" x14ac:dyDescent="0.3">
      <c r="B4" s="68" t="s">
        <v>73</v>
      </c>
      <c r="C4" s="69">
        <v>0.5</v>
      </c>
      <c r="D4" s="70">
        <v>0.5</v>
      </c>
      <c r="E4" s="70">
        <v>1.5</v>
      </c>
      <c r="F4" s="49">
        <v>1.5</v>
      </c>
      <c r="G4" s="69">
        <v>0.5</v>
      </c>
      <c r="H4" s="70">
        <v>0.5</v>
      </c>
      <c r="I4" s="70">
        <v>1.5</v>
      </c>
      <c r="J4" s="49">
        <v>1.5</v>
      </c>
      <c r="K4" s="69">
        <v>0.5</v>
      </c>
      <c r="L4" s="70">
        <v>0.5</v>
      </c>
      <c r="M4" s="70">
        <v>1.5</v>
      </c>
      <c r="N4" s="49">
        <v>1.5</v>
      </c>
      <c r="O4" s="69">
        <v>0.5</v>
      </c>
      <c r="P4" s="70">
        <v>0.5</v>
      </c>
      <c r="Q4" s="70">
        <v>1.5</v>
      </c>
      <c r="R4" s="49">
        <v>1.5</v>
      </c>
      <c r="S4" s="9"/>
      <c r="T4" s="9"/>
      <c r="U4" s="9"/>
      <c r="V4" s="1" t="s">
        <v>82</v>
      </c>
      <c r="W4" s="1" t="s">
        <v>82</v>
      </c>
      <c r="Y4" s="183"/>
      <c r="Z4" s="183"/>
    </row>
    <row r="5" spans="1:29" s="1" customFormat="1" ht="14.4" thickBot="1" x14ac:dyDescent="0.3">
      <c r="B5" s="71" t="s">
        <v>76</v>
      </c>
      <c r="C5" s="71" t="s">
        <v>71</v>
      </c>
      <c r="D5" s="103" t="s">
        <v>71</v>
      </c>
      <c r="E5" s="103" t="s">
        <v>71</v>
      </c>
      <c r="F5" s="104" t="s">
        <v>71</v>
      </c>
      <c r="G5" s="71" t="s">
        <v>72</v>
      </c>
      <c r="H5" s="103" t="s">
        <v>72</v>
      </c>
      <c r="I5" s="103" t="s">
        <v>72</v>
      </c>
      <c r="J5" s="104" t="s">
        <v>72</v>
      </c>
      <c r="K5" s="71" t="s">
        <v>71</v>
      </c>
      <c r="L5" s="103" t="s">
        <v>71</v>
      </c>
      <c r="M5" s="103" t="s">
        <v>71</v>
      </c>
      <c r="N5" s="104" t="s">
        <v>71</v>
      </c>
      <c r="O5" s="71" t="s">
        <v>72</v>
      </c>
      <c r="P5" s="103" t="s">
        <v>72</v>
      </c>
      <c r="Q5" s="103" t="s">
        <v>72</v>
      </c>
      <c r="R5" s="104" t="s">
        <v>72</v>
      </c>
      <c r="S5" s="9"/>
      <c r="T5" s="9"/>
      <c r="U5" s="9" t="s">
        <v>105</v>
      </c>
      <c r="V5" s="9" t="s">
        <v>71</v>
      </c>
      <c r="W5" s="9" t="s">
        <v>72</v>
      </c>
      <c r="Y5" s="9"/>
      <c r="Z5" s="9"/>
    </row>
    <row r="6" spans="1:29" s="1" customFormat="1" x14ac:dyDescent="0.25">
      <c r="B6" s="71">
        <v>10</v>
      </c>
      <c r="C6" s="52">
        <v>37.069000000000003</v>
      </c>
      <c r="D6" s="53">
        <v>20.977</v>
      </c>
      <c r="E6" s="53">
        <v>45.114899999999999</v>
      </c>
      <c r="F6" s="58">
        <v>29.5977</v>
      </c>
      <c r="G6" s="52">
        <v>16.651</v>
      </c>
      <c r="H6" s="53">
        <v>13.7286</v>
      </c>
      <c r="I6" s="53">
        <v>44.137500000000003</v>
      </c>
      <c r="J6" s="58">
        <v>33.319000000000003</v>
      </c>
      <c r="K6" s="52">
        <v>3.7711100000000002</v>
      </c>
      <c r="L6" s="73">
        <v>3.19049</v>
      </c>
      <c r="M6" s="73">
        <v>11.3552</v>
      </c>
      <c r="N6" s="74">
        <v>6.9804899999999996</v>
      </c>
      <c r="O6" s="75">
        <v>9.10215</v>
      </c>
      <c r="P6" s="73">
        <v>8.1920199999999994</v>
      </c>
      <c r="Q6" s="73">
        <v>16.0947</v>
      </c>
      <c r="R6" s="74">
        <v>7.5841200000000004</v>
      </c>
      <c r="S6" s="20"/>
      <c r="T6" s="20"/>
      <c r="U6" s="9">
        <v>10</v>
      </c>
      <c r="V6" s="20">
        <f>AVERAGE(C6,E6,K6,M6)</f>
        <v>24.327552499999996</v>
      </c>
      <c r="W6" s="20">
        <f>AVERAGE(G6,I6,O6,Q6)</f>
        <v>21.496337499999999</v>
      </c>
      <c r="Y6" s="4"/>
      <c r="Z6" s="4"/>
      <c r="AB6" s="21"/>
      <c r="AC6" s="21"/>
    </row>
    <row r="7" spans="1:29" s="1" customFormat="1" x14ac:dyDescent="0.25">
      <c r="B7" s="69">
        <v>20</v>
      </c>
      <c r="C7" s="54">
        <v>50.862099999999998</v>
      </c>
      <c r="D7" s="55">
        <v>32.183900000000001</v>
      </c>
      <c r="E7" s="55">
        <v>61.494300000000003</v>
      </c>
      <c r="F7" s="59">
        <v>40.517200000000003</v>
      </c>
      <c r="G7" s="54">
        <v>29.207000000000001</v>
      </c>
      <c r="H7" s="55">
        <v>39.152200000000001</v>
      </c>
      <c r="I7" s="55">
        <v>55.817900000000002</v>
      </c>
      <c r="J7" s="59">
        <v>43.244900000000001</v>
      </c>
      <c r="K7" s="54">
        <v>18.336500000000001</v>
      </c>
      <c r="L7" s="76">
        <v>25.917300000000001</v>
      </c>
      <c r="M7" s="76">
        <v>20.668800000000001</v>
      </c>
      <c r="N7" s="77">
        <v>20.083300000000001</v>
      </c>
      <c r="O7" s="78">
        <v>13.3454</v>
      </c>
      <c r="P7" s="76">
        <v>14.8643</v>
      </c>
      <c r="Q7" s="76">
        <v>26.718299999999999</v>
      </c>
      <c r="R7" s="77">
        <v>20.0306</v>
      </c>
      <c r="S7" s="20"/>
      <c r="T7" s="20"/>
      <c r="U7" s="9">
        <v>20</v>
      </c>
      <c r="V7" s="20">
        <f t="shared" ref="V7:V25" si="0">AVERAGE(C7,E7,K7,M7)</f>
        <v>37.840425000000003</v>
      </c>
      <c r="W7" s="20">
        <f t="shared" ref="W7:W25" si="1">AVERAGE(G7,I7,O7,Q7)</f>
        <v>31.27215</v>
      </c>
      <c r="Y7" s="4"/>
      <c r="Z7" s="4"/>
      <c r="AB7" s="21"/>
      <c r="AC7" s="21"/>
    </row>
    <row r="8" spans="1:29" s="1" customFormat="1" x14ac:dyDescent="0.25">
      <c r="B8" s="69">
        <v>30</v>
      </c>
      <c r="C8" s="54">
        <v>58.045999999999999</v>
      </c>
      <c r="D8" s="55">
        <v>47.126399999999997</v>
      </c>
      <c r="E8" s="55">
        <v>73.275899999999993</v>
      </c>
      <c r="F8" s="59">
        <v>54.023000000000003</v>
      </c>
      <c r="G8" s="54">
        <v>36.213700000000003</v>
      </c>
      <c r="H8" s="55">
        <v>47.324599999999997</v>
      </c>
      <c r="I8" s="55">
        <v>65.746099999999998</v>
      </c>
      <c r="J8" s="59">
        <v>55.511600000000001</v>
      </c>
      <c r="K8" s="54">
        <v>27.940799999999999</v>
      </c>
      <c r="L8" s="76">
        <v>39.893900000000002</v>
      </c>
      <c r="M8" s="76">
        <v>26.19</v>
      </c>
      <c r="N8" s="77">
        <v>32.604599999999998</v>
      </c>
      <c r="O8" s="78">
        <v>23.6616</v>
      </c>
      <c r="P8" s="76">
        <v>26.704599999999999</v>
      </c>
      <c r="Q8" s="76">
        <v>43.42</v>
      </c>
      <c r="R8" s="77">
        <v>37.949800000000003</v>
      </c>
      <c r="S8" s="20"/>
      <c r="T8" s="20"/>
      <c r="U8" s="9">
        <v>30</v>
      </c>
      <c r="V8" s="20">
        <f t="shared" si="0"/>
        <v>46.363174999999998</v>
      </c>
      <c r="W8" s="20">
        <f t="shared" si="1"/>
        <v>42.260350000000003</v>
      </c>
      <c r="Y8" s="4"/>
      <c r="Z8" s="4"/>
      <c r="AB8" s="21"/>
      <c r="AC8" s="21"/>
    </row>
    <row r="9" spans="1:29" s="1" customFormat="1" x14ac:dyDescent="0.25">
      <c r="B9" s="69">
        <v>40</v>
      </c>
      <c r="C9" s="54">
        <v>62.930999999999997</v>
      </c>
      <c r="D9" s="55">
        <v>55.172400000000003</v>
      </c>
      <c r="E9" s="55">
        <v>77.873599999999996</v>
      </c>
      <c r="F9" s="59">
        <v>67.528700000000001</v>
      </c>
      <c r="G9" s="54">
        <v>46.141199999999998</v>
      </c>
      <c r="H9" s="55">
        <v>58.128500000000003</v>
      </c>
      <c r="I9" s="55">
        <v>76.5501</v>
      </c>
      <c r="J9" s="59">
        <v>66.023099999999999</v>
      </c>
      <c r="K9" s="54">
        <v>37.252800000000001</v>
      </c>
      <c r="L9" s="76">
        <v>48.332900000000002</v>
      </c>
      <c r="M9" s="76">
        <v>26.7591</v>
      </c>
      <c r="N9" s="77">
        <v>39.8767</v>
      </c>
      <c r="O9" s="78">
        <v>33.679900000000004</v>
      </c>
      <c r="P9" s="76">
        <v>42.796700000000001</v>
      </c>
      <c r="Q9" s="76">
        <v>54.346699999999998</v>
      </c>
      <c r="R9" s="77">
        <v>53.435699999999997</v>
      </c>
      <c r="S9" s="20"/>
      <c r="T9" s="20"/>
      <c r="U9" s="9">
        <v>40</v>
      </c>
      <c r="V9" s="20">
        <f t="shared" si="0"/>
        <v>51.204124999999998</v>
      </c>
      <c r="W9" s="20">
        <f t="shared" si="1"/>
        <v>52.679474999999996</v>
      </c>
      <c r="Y9" s="4"/>
      <c r="Z9" s="4"/>
      <c r="AB9" s="21"/>
      <c r="AC9" s="21"/>
    </row>
    <row r="10" spans="1:29" s="1" customFormat="1" x14ac:dyDescent="0.25">
      <c r="B10" s="69">
        <v>50</v>
      </c>
      <c r="C10" s="54">
        <v>68.965500000000006</v>
      </c>
      <c r="D10" s="55">
        <v>62.643700000000003</v>
      </c>
      <c r="E10" s="55">
        <v>83.908000000000001</v>
      </c>
      <c r="F10" s="59">
        <v>78.160899999999998</v>
      </c>
      <c r="G10" s="54">
        <v>49.925400000000003</v>
      </c>
      <c r="H10" s="55">
        <v>63.084600000000002</v>
      </c>
      <c r="I10" s="55">
        <v>84.137699999999995</v>
      </c>
      <c r="J10" s="59">
        <v>76.827799999999996</v>
      </c>
      <c r="K10" s="54">
        <v>43.650199999999998</v>
      </c>
      <c r="L10" s="76">
        <v>52.393099999999997</v>
      </c>
      <c r="M10" s="76">
        <v>34.608400000000003</v>
      </c>
      <c r="N10" s="77">
        <v>45.692599999999999</v>
      </c>
      <c r="O10" s="78">
        <v>38.829000000000001</v>
      </c>
      <c r="P10" s="76">
        <v>54.636899999999997</v>
      </c>
      <c r="Q10" s="76">
        <v>63.147500000000001</v>
      </c>
      <c r="R10" s="77">
        <v>59.801499999999997</v>
      </c>
      <c r="S10" s="20"/>
      <c r="T10" s="20"/>
      <c r="U10" s="9">
        <v>50</v>
      </c>
      <c r="V10" s="20">
        <f t="shared" si="0"/>
        <v>57.783025000000009</v>
      </c>
      <c r="W10" s="20">
        <f t="shared" si="1"/>
        <v>59.009900000000002</v>
      </c>
      <c r="Y10" s="4"/>
      <c r="Z10" s="4"/>
      <c r="AB10" s="21"/>
      <c r="AC10" s="21"/>
    </row>
    <row r="11" spans="1:29" s="1" customFormat="1" x14ac:dyDescent="0.25">
      <c r="B11" s="69">
        <v>60</v>
      </c>
      <c r="C11" s="54">
        <v>73.563199999999995</v>
      </c>
      <c r="D11" s="55">
        <v>66.091999999999999</v>
      </c>
      <c r="E11" s="55">
        <v>86.206900000000005</v>
      </c>
      <c r="F11" s="59">
        <v>78.160899999999998</v>
      </c>
      <c r="G11" s="54">
        <v>54.003500000000003</v>
      </c>
      <c r="H11" s="55">
        <v>70.086600000000004</v>
      </c>
      <c r="I11" s="55">
        <v>86.171300000000002</v>
      </c>
      <c r="J11" s="59">
        <v>84.999499999999998</v>
      </c>
      <c r="K11" s="54">
        <v>48.882300000000001</v>
      </c>
      <c r="L11" s="76">
        <v>63.4617</v>
      </c>
      <c r="M11" s="76">
        <v>43.924500000000002</v>
      </c>
      <c r="N11" s="77">
        <v>59.378500000000003</v>
      </c>
      <c r="O11" s="78">
        <v>45.503</v>
      </c>
      <c r="P11" s="76">
        <v>65.564499999999995</v>
      </c>
      <c r="Q11" s="76">
        <v>70.124600000000001</v>
      </c>
      <c r="R11" s="77">
        <v>65.259699999999995</v>
      </c>
      <c r="S11" s="20"/>
      <c r="T11" s="20"/>
      <c r="U11" s="9">
        <v>60</v>
      </c>
      <c r="V11" s="20">
        <f t="shared" si="0"/>
        <v>63.144224999999999</v>
      </c>
      <c r="W11" s="20">
        <f t="shared" si="1"/>
        <v>63.950599999999994</v>
      </c>
      <c r="Y11" s="4"/>
      <c r="Z11" s="4"/>
      <c r="AB11" s="21"/>
      <c r="AC11" s="21"/>
    </row>
    <row r="12" spans="1:29" s="1" customFormat="1" x14ac:dyDescent="0.25">
      <c r="B12" s="69">
        <v>70</v>
      </c>
      <c r="C12" s="54">
        <v>74.137900000000002</v>
      </c>
      <c r="D12" s="55">
        <v>68.965500000000006</v>
      </c>
      <c r="E12" s="55">
        <v>90.804599999999994</v>
      </c>
      <c r="F12" s="59">
        <v>83.908000000000001</v>
      </c>
      <c r="G12" s="54">
        <v>57.2044</v>
      </c>
      <c r="H12" s="55">
        <v>72.705100000000002</v>
      </c>
      <c r="I12" s="55">
        <v>89.373800000000003</v>
      </c>
      <c r="J12" s="59">
        <v>89.957099999999997</v>
      </c>
      <c r="K12" s="54">
        <v>59.066400000000002</v>
      </c>
      <c r="L12" s="76">
        <v>70.148200000000003</v>
      </c>
      <c r="M12" s="76">
        <v>52.073599999999999</v>
      </c>
      <c r="N12" s="77">
        <v>66.942099999999996</v>
      </c>
      <c r="O12" s="78">
        <v>51.260899999999999</v>
      </c>
      <c r="P12" s="76">
        <v>72.234200000000001</v>
      </c>
      <c r="Q12" s="76">
        <v>82.2654</v>
      </c>
      <c r="R12" s="77">
        <v>73.452600000000004</v>
      </c>
      <c r="S12" s="20"/>
      <c r="T12" s="20"/>
      <c r="U12" s="9">
        <v>70</v>
      </c>
      <c r="V12" s="20">
        <f t="shared" si="0"/>
        <v>69.020624999999995</v>
      </c>
      <c r="W12" s="20">
        <f t="shared" si="1"/>
        <v>70.026125000000008</v>
      </c>
      <c r="Y12" s="4"/>
      <c r="Z12" s="4"/>
      <c r="AB12" s="21"/>
      <c r="AC12" s="21"/>
    </row>
    <row r="13" spans="1:29" s="1" customFormat="1" x14ac:dyDescent="0.25">
      <c r="B13" s="69">
        <v>80</v>
      </c>
      <c r="C13" s="54">
        <v>79.885099999999994</v>
      </c>
      <c r="D13" s="55">
        <v>74.712599999999995</v>
      </c>
      <c r="E13" s="55">
        <v>94.827600000000004</v>
      </c>
      <c r="F13" s="59">
        <v>84.482799999999997</v>
      </c>
      <c r="G13" s="54">
        <v>58.6541</v>
      </c>
      <c r="H13" s="55">
        <v>74.442499999999995</v>
      </c>
      <c r="I13" s="55">
        <v>92.280799999999999</v>
      </c>
      <c r="J13" s="59">
        <v>97.543899999999994</v>
      </c>
      <c r="K13" s="54">
        <v>67.218000000000004</v>
      </c>
      <c r="L13" s="76">
        <v>80.039900000000003</v>
      </c>
      <c r="M13" s="76">
        <v>58.470999999999997</v>
      </c>
      <c r="N13" s="77">
        <v>69.551100000000005</v>
      </c>
      <c r="O13" s="78">
        <v>59.758600000000001</v>
      </c>
      <c r="P13" s="76">
        <v>77.693299999999994</v>
      </c>
      <c r="Q13" s="76">
        <v>88.632000000000005</v>
      </c>
      <c r="R13" s="77">
        <v>80.427899999999994</v>
      </c>
      <c r="S13" s="20"/>
      <c r="T13" s="20"/>
      <c r="U13" s="9">
        <v>80</v>
      </c>
      <c r="V13" s="20">
        <f t="shared" si="0"/>
        <v>75.100425000000001</v>
      </c>
      <c r="W13" s="20">
        <f t="shared" si="1"/>
        <v>74.831375000000008</v>
      </c>
      <c r="Y13" s="4"/>
      <c r="Z13" s="4"/>
      <c r="AB13" s="21"/>
      <c r="AC13" s="21"/>
    </row>
    <row r="14" spans="1:29" s="1" customFormat="1" x14ac:dyDescent="0.25">
      <c r="B14" s="69">
        <v>90</v>
      </c>
      <c r="C14" s="54">
        <v>83.620699999999999</v>
      </c>
      <c r="D14" s="55">
        <v>78.735600000000005</v>
      </c>
      <c r="E14" s="55">
        <v>94.540199999999999</v>
      </c>
      <c r="F14" s="59">
        <v>90.229900000000001</v>
      </c>
      <c r="G14" s="54">
        <v>88.755200000000002</v>
      </c>
      <c r="H14" s="55">
        <v>90.805000000000007</v>
      </c>
      <c r="I14" s="55">
        <v>94.019800000000004</v>
      </c>
      <c r="J14" s="59">
        <v>98.113299999999995</v>
      </c>
      <c r="K14" s="54">
        <v>71.572999999999993</v>
      </c>
      <c r="L14" s="76">
        <v>84.403099999999995</v>
      </c>
      <c r="M14" s="76">
        <v>63.119199999999999</v>
      </c>
      <c r="N14" s="77">
        <v>77.697800000000001</v>
      </c>
      <c r="O14" s="78">
        <v>63.085700000000003</v>
      </c>
      <c r="P14" s="76">
        <v>80.410799999999995</v>
      </c>
      <c r="Q14" s="76">
        <v>91.962500000000006</v>
      </c>
      <c r="R14" s="77">
        <v>88.009500000000003</v>
      </c>
      <c r="S14" s="20"/>
      <c r="T14" s="20"/>
      <c r="U14" s="9">
        <v>90</v>
      </c>
      <c r="V14" s="20">
        <f t="shared" si="0"/>
        <v>78.213274999999996</v>
      </c>
      <c r="W14" s="20">
        <f t="shared" si="1"/>
        <v>84.455800000000011</v>
      </c>
      <c r="Y14" s="4"/>
      <c r="Z14" s="4"/>
      <c r="AB14" s="21"/>
      <c r="AC14" s="21"/>
    </row>
    <row r="15" spans="1:29" s="1" customFormat="1" x14ac:dyDescent="0.25">
      <c r="B15" s="69">
        <v>100</v>
      </c>
      <c r="C15" s="54">
        <v>87.643699999999995</v>
      </c>
      <c r="D15" s="55">
        <v>81.896600000000007</v>
      </c>
      <c r="E15" s="55">
        <v>97.988500000000002</v>
      </c>
      <c r="F15" s="59">
        <v>98.275899999999993</v>
      </c>
      <c r="G15" s="54">
        <v>90.494900000000001</v>
      </c>
      <c r="H15" s="55">
        <v>91.664500000000004</v>
      </c>
      <c r="I15" s="55">
        <v>93.421899999999994</v>
      </c>
      <c r="J15" s="59">
        <v>98.682699999999997</v>
      </c>
      <c r="K15" s="54">
        <v>77.388099999999994</v>
      </c>
      <c r="L15" s="76">
        <v>86.427499999999995</v>
      </c>
      <c r="M15" s="76">
        <v>68.934399999999997</v>
      </c>
      <c r="N15" s="77">
        <v>82.053600000000003</v>
      </c>
      <c r="O15" s="78">
        <v>67.024100000000004</v>
      </c>
      <c r="P15" s="76">
        <v>82.218999999999994</v>
      </c>
      <c r="Q15" s="76">
        <v>96.808499999999995</v>
      </c>
      <c r="R15" s="77">
        <v>96.201499999999996</v>
      </c>
      <c r="S15" s="20"/>
      <c r="T15" s="20"/>
      <c r="U15" s="9">
        <v>100</v>
      </c>
      <c r="V15" s="20">
        <f t="shared" si="0"/>
        <v>82.988675000000001</v>
      </c>
      <c r="W15" s="20">
        <f t="shared" si="1"/>
        <v>86.937349999999995</v>
      </c>
      <c r="Y15" s="4"/>
      <c r="Z15" s="4"/>
      <c r="AB15" s="21"/>
      <c r="AC15" s="21"/>
    </row>
    <row r="16" spans="1:29" s="1" customFormat="1" x14ac:dyDescent="0.25">
      <c r="B16" s="69">
        <v>110</v>
      </c>
      <c r="C16" s="54">
        <v>88.505700000000004</v>
      </c>
      <c r="D16" s="55">
        <v>87.356300000000005</v>
      </c>
      <c r="E16" s="55">
        <v>97.701099999999997</v>
      </c>
      <c r="F16" s="59">
        <v>99.137900000000002</v>
      </c>
      <c r="G16" s="54">
        <v>93.113399999999999</v>
      </c>
      <c r="H16" s="55">
        <v>93.991299999999995</v>
      </c>
      <c r="I16" s="55">
        <v>96.915999999999997</v>
      </c>
      <c r="J16" s="59">
        <v>99.255899999999997</v>
      </c>
      <c r="K16" s="54">
        <v>82.620199999999997</v>
      </c>
      <c r="L16" s="76">
        <v>92.827299999999994</v>
      </c>
      <c r="M16" s="76">
        <v>70.375600000000006</v>
      </c>
      <c r="N16" s="77">
        <v>83.787199999999999</v>
      </c>
      <c r="O16" s="78">
        <v>96.490899999999996</v>
      </c>
      <c r="P16" s="76">
        <v>98.313699999999997</v>
      </c>
      <c r="Q16" s="76">
        <v>98.009699999999995</v>
      </c>
      <c r="R16" s="77">
        <v>98.314499999999995</v>
      </c>
      <c r="S16" s="20"/>
      <c r="T16" s="20"/>
      <c r="U16" s="9">
        <v>110</v>
      </c>
      <c r="V16" s="20">
        <f t="shared" si="0"/>
        <v>84.800650000000005</v>
      </c>
      <c r="W16" s="20">
        <f t="shared" si="1"/>
        <v>96.132500000000007</v>
      </c>
      <c r="Y16" s="4"/>
      <c r="Z16" s="4"/>
      <c r="AB16" s="21"/>
      <c r="AC16" s="21"/>
    </row>
    <row r="17" spans="2:29" s="1" customFormat="1" x14ac:dyDescent="0.25">
      <c r="B17" s="69">
        <v>120</v>
      </c>
      <c r="C17" s="54">
        <v>89.080500000000001</v>
      </c>
      <c r="D17" s="55">
        <v>89.367800000000003</v>
      </c>
      <c r="E17" s="55">
        <v>97.988500000000002</v>
      </c>
      <c r="F17" s="59">
        <v>98.8506</v>
      </c>
      <c r="G17" s="54">
        <v>94.8523</v>
      </c>
      <c r="H17" s="55">
        <v>94.8523</v>
      </c>
      <c r="I17" s="55">
        <v>97.485399999999998</v>
      </c>
      <c r="J17" s="59">
        <v>99.539900000000003</v>
      </c>
      <c r="K17" s="54">
        <v>88.1447</v>
      </c>
      <c r="L17" s="76">
        <v>96.0154</v>
      </c>
      <c r="M17" s="76">
        <v>72.110100000000003</v>
      </c>
      <c r="N17" s="77">
        <v>87.853099999999998</v>
      </c>
      <c r="O17" s="78">
        <v>97.995999999999995</v>
      </c>
      <c r="P17" s="76">
        <v>98.601299999999995</v>
      </c>
      <c r="Q17" s="76">
        <v>98.604799999999997</v>
      </c>
      <c r="R17" s="77">
        <v>98.296499999999995</v>
      </c>
      <c r="S17" s="20"/>
      <c r="T17" s="20"/>
      <c r="U17" s="9">
        <v>120</v>
      </c>
      <c r="V17" s="20">
        <f t="shared" si="0"/>
        <v>86.830950000000001</v>
      </c>
      <c r="W17" s="20">
        <f t="shared" si="1"/>
        <v>97.234624999999994</v>
      </c>
      <c r="Y17" s="4"/>
      <c r="Z17" s="4"/>
      <c r="AB17" s="21"/>
      <c r="AC17" s="21"/>
    </row>
    <row r="18" spans="2:29" s="1" customFormat="1" x14ac:dyDescent="0.25">
      <c r="B18" s="69">
        <v>130</v>
      </c>
      <c r="C18" s="54">
        <v>90.229900000000001</v>
      </c>
      <c r="D18" s="55">
        <v>93.965500000000006</v>
      </c>
      <c r="E18" s="55">
        <v>99.712599999999995</v>
      </c>
      <c r="F18" s="59">
        <v>99.712599999999995</v>
      </c>
      <c r="G18" s="54">
        <v>96.883700000000005</v>
      </c>
      <c r="H18" s="55">
        <v>98.347200000000001</v>
      </c>
      <c r="I18" s="55">
        <v>97.47</v>
      </c>
      <c r="J18" s="59">
        <v>100</v>
      </c>
      <c r="K18" s="54">
        <v>95.705799999999996</v>
      </c>
      <c r="L18" s="76">
        <v>99.204999999999998</v>
      </c>
      <c r="M18" s="76">
        <v>76.755799999999994</v>
      </c>
      <c r="N18" s="77">
        <v>94.252200000000002</v>
      </c>
      <c r="O18" s="78">
        <v>98.589299999999994</v>
      </c>
      <c r="P18" s="76">
        <v>98.584100000000007</v>
      </c>
      <c r="Q18" s="76">
        <v>99.195499999999996</v>
      </c>
      <c r="R18" s="77">
        <v>99.498599999999996</v>
      </c>
      <c r="S18" s="20"/>
      <c r="T18" s="20"/>
      <c r="U18" s="9">
        <v>130</v>
      </c>
      <c r="V18" s="20">
        <f t="shared" si="0"/>
        <v>90.601024999999993</v>
      </c>
      <c r="W18" s="20">
        <f t="shared" si="1"/>
        <v>98.034624999999991</v>
      </c>
      <c r="Y18" s="4"/>
      <c r="Z18" s="4"/>
      <c r="AB18" s="21"/>
      <c r="AC18" s="21"/>
    </row>
    <row r="19" spans="2:29" s="1" customFormat="1" x14ac:dyDescent="0.25">
      <c r="B19" s="69">
        <v>140</v>
      </c>
      <c r="C19" s="54">
        <v>89.942499999999995</v>
      </c>
      <c r="D19" s="55">
        <v>95.402299999999997</v>
      </c>
      <c r="E19" s="55">
        <v>100</v>
      </c>
      <c r="F19" s="59">
        <v>100</v>
      </c>
      <c r="G19" s="54">
        <v>96.869900000000001</v>
      </c>
      <c r="H19" s="55">
        <v>98.623400000000004</v>
      </c>
      <c r="I19" s="55">
        <v>98.918899999999994</v>
      </c>
      <c r="J19" s="59">
        <v>100</v>
      </c>
      <c r="K19" s="54">
        <v>98.320599999999999</v>
      </c>
      <c r="L19" s="76">
        <v>100</v>
      </c>
      <c r="M19" s="76">
        <v>80.535899999999998</v>
      </c>
      <c r="N19" s="77">
        <v>98.024100000000004</v>
      </c>
      <c r="O19" s="78">
        <v>99.484800000000007</v>
      </c>
      <c r="P19" s="76">
        <v>98.877799999999993</v>
      </c>
      <c r="Q19" s="76">
        <v>100</v>
      </c>
      <c r="R19" s="77">
        <v>99.483999999999995</v>
      </c>
      <c r="S19" s="20"/>
      <c r="T19" s="20"/>
      <c r="U19" s="9">
        <v>140</v>
      </c>
      <c r="V19" s="20">
        <f t="shared" si="0"/>
        <v>92.199749999999995</v>
      </c>
      <c r="W19" s="20">
        <f t="shared" si="1"/>
        <v>98.818399999999997</v>
      </c>
      <c r="Y19" s="4"/>
      <c r="Z19" s="4"/>
      <c r="AB19" s="21"/>
      <c r="AC19" s="21"/>
    </row>
    <row r="20" spans="2:29" s="1" customFormat="1" x14ac:dyDescent="0.25">
      <c r="B20" s="69">
        <v>150</v>
      </c>
      <c r="C20" s="54">
        <v>90.517200000000003</v>
      </c>
      <c r="D20" s="55">
        <v>95.114900000000006</v>
      </c>
      <c r="E20" s="55">
        <v>100</v>
      </c>
      <c r="F20" s="59">
        <v>100</v>
      </c>
      <c r="G20" s="54">
        <v>98.317999999999998</v>
      </c>
      <c r="H20" s="55">
        <v>99.777600000000007</v>
      </c>
      <c r="I20" s="55">
        <v>99.7761</v>
      </c>
      <c r="J20" s="59">
        <v>100</v>
      </c>
      <c r="K20" s="54">
        <v>99.174700000000001</v>
      </c>
      <c r="L20" s="76">
        <v>100</v>
      </c>
      <c r="M20" s="76">
        <v>85.473200000000006</v>
      </c>
      <c r="N20" s="77">
        <v>99.468699999999998</v>
      </c>
      <c r="O20" s="78">
        <v>99.773300000000006</v>
      </c>
      <c r="P20" s="76">
        <v>99.772499999999994</v>
      </c>
      <c r="Q20" s="76">
        <v>100</v>
      </c>
      <c r="R20" s="77">
        <v>99.773300000000006</v>
      </c>
      <c r="S20" s="20"/>
      <c r="T20" s="20"/>
      <c r="U20" s="9">
        <v>150</v>
      </c>
      <c r="V20" s="20">
        <f t="shared" si="0"/>
        <v>93.791275000000013</v>
      </c>
      <c r="W20" s="20">
        <f t="shared" si="1"/>
        <v>99.466849999999994</v>
      </c>
      <c r="Y20" s="4"/>
      <c r="Z20" s="4"/>
      <c r="AB20" s="21"/>
      <c r="AC20" s="21"/>
    </row>
    <row r="21" spans="2:29" s="1" customFormat="1" x14ac:dyDescent="0.25">
      <c r="B21" s="69">
        <v>160</v>
      </c>
      <c r="C21" s="54">
        <v>100</v>
      </c>
      <c r="D21" s="55">
        <v>100</v>
      </c>
      <c r="E21" s="55">
        <v>100</v>
      </c>
      <c r="F21" s="59">
        <v>100</v>
      </c>
      <c r="G21" s="54">
        <v>98.597300000000004</v>
      </c>
      <c r="H21" s="55">
        <v>100</v>
      </c>
      <c r="I21" s="55">
        <v>100</v>
      </c>
      <c r="J21" s="59">
        <v>100</v>
      </c>
      <c r="K21" s="54">
        <v>100</v>
      </c>
      <c r="L21" s="76">
        <v>100</v>
      </c>
      <c r="M21" s="76">
        <v>87.789900000000003</v>
      </c>
      <c r="N21" s="77">
        <v>100</v>
      </c>
      <c r="O21" s="78">
        <v>100</v>
      </c>
      <c r="P21" s="76">
        <v>100</v>
      </c>
      <c r="Q21" s="76">
        <v>100</v>
      </c>
      <c r="R21" s="59">
        <v>100</v>
      </c>
      <c r="S21" s="20"/>
      <c r="T21" s="20"/>
      <c r="U21" s="9">
        <v>160</v>
      </c>
      <c r="V21" s="20">
        <f t="shared" si="0"/>
        <v>96.947474999999997</v>
      </c>
      <c r="W21" s="20">
        <f t="shared" si="1"/>
        <v>99.649325000000005</v>
      </c>
      <c r="Y21" s="4"/>
      <c r="Z21" s="4"/>
      <c r="AB21" s="21"/>
      <c r="AC21" s="21"/>
    </row>
    <row r="22" spans="2:29" s="1" customFormat="1" x14ac:dyDescent="0.25">
      <c r="B22" s="69">
        <v>170</v>
      </c>
      <c r="C22" s="54">
        <v>100</v>
      </c>
      <c r="D22" s="55">
        <v>100</v>
      </c>
      <c r="E22" s="55">
        <v>100</v>
      </c>
      <c r="F22" s="59">
        <v>100</v>
      </c>
      <c r="G22" s="54">
        <v>98.875100000000003</v>
      </c>
      <c r="H22" s="55">
        <v>100</v>
      </c>
      <c r="I22" s="55">
        <v>100</v>
      </c>
      <c r="J22" s="59">
        <v>100</v>
      </c>
      <c r="K22" s="54">
        <v>100</v>
      </c>
      <c r="L22" s="76">
        <v>100</v>
      </c>
      <c r="M22" s="76">
        <v>94.186499999999995</v>
      </c>
      <c r="N22" s="77">
        <v>100</v>
      </c>
      <c r="O22" s="78">
        <v>100</v>
      </c>
      <c r="P22" s="76">
        <v>100</v>
      </c>
      <c r="Q22" s="76">
        <v>100</v>
      </c>
      <c r="R22" s="59">
        <v>100</v>
      </c>
      <c r="S22" s="20"/>
      <c r="T22" s="20"/>
      <c r="U22" s="9">
        <v>170</v>
      </c>
      <c r="V22" s="20">
        <f t="shared" si="0"/>
        <v>98.546625000000006</v>
      </c>
      <c r="W22" s="20">
        <f t="shared" si="1"/>
        <v>99.718774999999994</v>
      </c>
      <c r="Y22" s="4"/>
      <c r="Z22" s="4"/>
      <c r="AB22" s="21"/>
      <c r="AC22" s="21"/>
    </row>
    <row r="23" spans="2:29" s="1" customFormat="1" x14ac:dyDescent="0.25">
      <c r="B23" s="69">
        <v>180</v>
      </c>
      <c r="C23" s="54">
        <v>100</v>
      </c>
      <c r="D23" s="55">
        <v>100</v>
      </c>
      <c r="E23" s="55">
        <v>100</v>
      </c>
      <c r="F23" s="59">
        <v>100</v>
      </c>
      <c r="G23" s="54">
        <v>99.151300000000006</v>
      </c>
      <c r="H23" s="55">
        <v>100</v>
      </c>
      <c r="I23" s="55">
        <v>100</v>
      </c>
      <c r="J23" s="59">
        <v>100</v>
      </c>
      <c r="K23" s="54">
        <v>100</v>
      </c>
      <c r="L23" s="76">
        <v>100</v>
      </c>
      <c r="M23" s="76">
        <v>99.707599999999999</v>
      </c>
      <c r="N23" s="77">
        <v>100</v>
      </c>
      <c r="O23" s="78">
        <v>100</v>
      </c>
      <c r="P23" s="76">
        <v>100</v>
      </c>
      <c r="Q23" s="76">
        <v>100</v>
      </c>
      <c r="R23" s="59">
        <v>100</v>
      </c>
      <c r="S23" s="20"/>
      <c r="T23" s="20"/>
      <c r="U23" s="9">
        <v>180</v>
      </c>
      <c r="V23" s="20">
        <f t="shared" si="0"/>
        <v>99.926900000000003</v>
      </c>
      <c r="W23" s="20">
        <f t="shared" si="1"/>
        <v>99.787824999999998</v>
      </c>
      <c r="Y23" s="4"/>
      <c r="Z23" s="4"/>
      <c r="AB23" s="21"/>
      <c r="AC23" s="21"/>
    </row>
    <row r="24" spans="2:29" s="1" customFormat="1" x14ac:dyDescent="0.25">
      <c r="B24" s="69">
        <v>190</v>
      </c>
      <c r="C24" s="54">
        <v>100</v>
      </c>
      <c r="D24" s="55">
        <v>100</v>
      </c>
      <c r="E24" s="55">
        <v>100</v>
      </c>
      <c r="F24" s="59">
        <v>100</v>
      </c>
      <c r="G24" s="54">
        <v>99.721500000000006</v>
      </c>
      <c r="H24" s="55">
        <v>100</v>
      </c>
      <c r="I24" s="55">
        <v>100</v>
      </c>
      <c r="J24" s="59">
        <v>100</v>
      </c>
      <c r="K24" s="54">
        <v>100</v>
      </c>
      <c r="L24" s="76">
        <v>100</v>
      </c>
      <c r="M24" s="55">
        <v>100</v>
      </c>
      <c r="N24" s="77">
        <v>100</v>
      </c>
      <c r="O24" s="78">
        <v>100</v>
      </c>
      <c r="P24" s="76">
        <v>100</v>
      </c>
      <c r="Q24" s="76">
        <v>100</v>
      </c>
      <c r="R24" s="59">
        <v>100</v>
      </c>
      <c r="S24" s="20"/>
      <c r="T24" s="20"/>
      <c r="U24" s="9">
        <v>190</v>
      </c>
      <c r="V24" s="20">
        <f t="shared" si="0"/>
        <v>100</v>
      </c>
      <c r="W24" s="20">
        <f t="shared" si="1"/>
        <v>99.930374999999998</v>
      </c>
      <c r="Y24" s="4"/>
      <c r="Z24" s="4"/>
      <c r="AB24" s="21"/>
      <c r="AC24" s="21"/>
    </row>
    <row r="25" spans="2:29" s="1" customFormat="1" ht="14.4" thickBot="1" x14ac:dyDescent="0.3">
      <c r="B25" s="72">
        <v>200</v>
      </c>
      <c r="C25" s="56">
        <v>100</v>
      </c>
      <c r="D25" s="57">
        <v>100</v>
      </c>
      <c r="E25" s="57">
        <v>100</v>
      </c>
      <c r="F25" s="60">
        <v>100</v>
      </c>
      <c r="G25" s="56">
        <v>100</v>
      </c>
      <c r="H25" s="57">
        <v>100</v>
      </c>
      <c r="I25" s="57">
        <v>100</v>
      </c>
      <c r="J25" s="60">
        <v>100</v>
      </c>
      <c r="K25" s="56">
        <v>100</v>
      </c>
      <c r="L25" s="79">
        <v>100</v>
      </c>
      <c r="M25" s="57">
        <v>100</v>
      </c>
      <c r="N25" s="80">
        <v>100</v>
      </c>
      <c r="O25" s="81">
        <v>100</v>
      </c>
      <c r="P25" s="79">
        <v>100</v>
      </c>
      <c r="Q25" s="79">
        <v>100</v>
      </c>
      <c r="R25" s="60">
        <v>100</v>
      </c>
      <c r="S25" s="20"/>
      <c r="T25" s="20"/>
      <c r="U25" s="9">
        <v>200</v>
      </c>
      <c r="V25" s="20">
        <f t="shared" si="0"/>
        <v>100</v>
      </c>
      <c r="W25" s="20">
        <f t="shared" si="1"/>
        <v>100</v>
      </c>
      <c r="Y25" s="4"/>
      <c r="Z25" s="4"/>
    </row>
  </sheetData>
  <mergeCells count="1">
    <mergeCell ref="Y4:Z4"/>
  </mergeCells>
  <phoneticPr fontId="1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47"/>
  <sheetViews>
    <sheetView zoomScale="85" zoomScaleNormal="85" workbookViewId="0"/>
  </sheetViews>
  <sheetFormatPr defaultColWidth="8.88671875" defaultRowHeight="13.8" x14ac:dyDescent="0.25"/>
  <cols>
    <col min="1" max="1" width="18.77734375" style="1" customWidth="1"/>
    <col min="2" max="2" width="28.44140625" style="1" customWidth="1"/>
    <col min="3" max="13" width="8.88671875" style="1"/>
    <col min="14" max="14" width="10.44140625" style="1" customWidth="1"/>
    <col min="15" max="15" width="9.44140625" style="1" customWidth="1"/>
    <col min="16" max="16384" width="8.88671875" style="1"/>
  </cols>
  <sheetData>
    <row r="1" spans="1:18" ht="41.4" x14ac:dyDescent="0.25">
      <c r="A1" s="95" t="s">
        <v>88</v>
      </c>
    </row>
    <row r="2" spans="1:18" ht="15.6" x14ac:dyDescent="0.3">
      <c r="A2" s="9"/>
      <c r="B2" s="51" t="s">
        <v>73</v>
      </c>
      <c r="C2" s="9">
        <v>0.5</v>
      </c>
      <c r="D2" s="9">
        <v>0.5</v>
      </c>
      <c r="E2" s="9">
        <v>1</v>
      </c>
      <c r="F2" s="9">
        <v>1</v>
      </c>
      <c r="G2" s="9">
        <v>1.5</v>
      </c>
      <c r="H2" s="9">
        <v>1.5</v>
      </c>
      <c r="I2" s="9">
        <v>2</v>
      </c>
      <c r="J2" s="9">
        <v>2</v>
      </c>
      <c r="K2" s="9">
        <v>2.5</v>
      </c>
      <c r="L2" s="9">
        <v>2.5</v>
      </c>
      <c r="N2" s="183" t="s">
        <v>74</v>
      </c>
      <c r="O2" s="183"/>
    </row>
    <row r="3" spans="1:18" ht="41.4" x14ac:dyDescent="0.25">
      <c r="A3" s="2" t="s">
        <v>84</v>
      </c>
      <c r="B3" s="26" t="s">
        <v>85</v>
      </c>
      <c r="C3" s="26" t="s">
        <v>86</v>
      </c>
      <c r="D3" s="26" t="s">
        <v>87</v>
      </c>
      <c r="E3" s="26" t="s">
        <v>86</v>
      </c>
      <c r="F3" s="26" t="s">
        <v>87</v>
      </c>
      <c r="G3" s="26" t="s">
        <v>86</v>
      </c>
      <c r="H3" s="26" t="s">
        <v>87</v>
      </c>
      <c r="I3" s="26" t="s">
        <v>86</v>
      </c>
      <c r="J3" s="26" t="s">
        <v>87</v>
      </c>
      <c r="K3" s="26" t="s">
        <v>86</v>
      </c>
      <c r="L3" s="26" t="s">
        <v>87</v>
      </c>
      <c r="N3" s="26" t="s">
        <v>86</v>
      </c>
      <c r="O3" s="26" t="s">
        <v>87</v>
      </c>
    </row>
    <row r="4" spans="1:18" x14ac:dyDescent="0.25">
      <c r="A4" s="9"/>
      <c r="B4" s="9">
        <v>10</v>
      </c>
      <c r="C4" s="52">
        <v>0.41</v>
      </c>
      <c r="D4" s="53">
        <v>3.12</v>
      </c>
      <c r="E4" s="53">
        <v>2.46</v>
      </c>
      <c r="F4" s="53">
        <v>1.1299999999999999</v>
      </c>
      <c r="G4" s="53">
        <v>2.2999999999999998</v>
      </c>
      <c r="H4" s="53">
        <v>0.24</v>
      </c>
      <c r="I4" s="53">
        <v>0.49</v>
      </c>
      <c r="J4" s="53">
        <v>0.89</v>
      </c>
      <c r="K4" s="53">
        <v>3.66</v>
      </c>
      <c r="L4" s="58">
        <v>3.7</v>
      </c>
      <c r="N4" s="4">
        <f>AVERAGE(C4,E4,G4,I4,K4)</f>
        <v>1.8640000000000001</v>
      </c>
      <c r="O4" s="4">
        <f>AVERAGE(D4,F4,H4,J4,L4)</f>
        <v>1.8160000000000001</v>
      </c>
      <c r="Q4" s="4">
        <f>N4/$N$24*100</f>
        <v>1.3527243171064471</v>
      </c>
      <c r="R4" s="4">
        <f>O4/$O$24*100</f>
        <v>5.077731797338104</v>
      </c>
    </row>
    <row r="5" spans="1:18" x14ac:dyDescent="0.25">
      <c r="A5" s="9"/>
      <c r="B5" s="9">
        <v>20</v>
      </c>
      <c r="C5" s="54">
        <v>9.59</v>
      </c>
      <c r="D5" s="55">
        <v>3.94</v>
      </c>
      <c r="E5" s="55">
        <v>15.78</v>
      </c>
      <c r="F5" s="55">
        <v>5.36</v>
      </c>
      <c r="G5" s="55">
        <v>8.48</v>
      </c>
      <c r="H5" s="55">
        <v>4.18</v>
      </c>
      <c r="I5" s="55">
        <v>16.23</v>
      </c>
      <c r="J5" s="55">
        <v>0.61</v>
      </c>
      <c r="K5" s="55">
        <v>7.4</v>
      </c>
      <c r="L5" s="59">
        <v>1.1599999999999999</v>
      </c>
      <c r="N5" s="4">
        <f t="shared" ref="N5:O22" si="0">AVERAGE(C5,E5,G5,I5,K5)</f>
        <v>11.495999999999999</v>
      </c>
      <c r="O5" s="4">
        <f t="shared" si="0"/>
        <v>3.05</v>
      </c>
      <c r="Q5" s="4">
        <f>N5/$N$24*100+Q4</f>
        <v>9.6954918865569368</v>
      </c>
      <c r="R5" s="4">
        <f>O5/$O$24*100+R4</f>
        <v>13.60586064198635</v>
      </c>
    </row>
    <row r="6" spans="1:18" x14ac:dyDescent="0.25">
      <c r="A6" s="9"/>
      <c r="B6" s="9">
        <v>30</v>
      </c>
      <c r="C6" s="54">
        <v>11.74</v>
      </c>
      <c r="D6" s="55">
        <v>5.49</v>
      </c>
      <c r="E6" s="55">
        <v>3.29</v>
      </c>
      <c r="F6" s="55">
        <v>3.64</v>
      </c>
      <c r="G6" s="55">
        <v>6.25</v>
      </c>
      <c r="H6" s="55">
        <v>2.41</v>
      </c>
      <c r="I6" s="55">
        <v>13.9</v>
      </c>
      <c r="J6" s="55">
        <v>2.16</v>
      </c>
      <c r="K6" s="55">
        <v>11.15</v>
      </c>
      <c r="L6" s="59">
        <v>0.11</v>
      </c>
      <c r="N6" s="4">
        <f t="shared" si="0"/>
        <v>9.266</v>
      </c>
      <c r="O6" s="4">
        <f t="shared" si="0"/>
        <v>2.762</v>
      </c>
      <c r="Q6" s="4">
        <f t="shared" ref="Q6:Q23" si="1">N6/$N$24*100+Q5</f>
        <v>16.419925106679436</v>
      </c>
      <c r="R6" s="4">
        <f t="shared" ref="R6:R23" si="2">O6/$O$24*100+R5</f>
        <v>21.32871043507437</v>
      </c>
    </row>
    <row r="7" spans="1:18" x14ac:dyDescent="0.25">
      <c r="A7" s="9"/>
      <c r="B7" s="9">
        <v>40</v>
      </c>
      <c r="C7" s="54">
        <v>11.95</v>
      </c>
      <c r="D7" s="55">
        <v>2.37</v>
      </c>
      <c r="E7" s="55">
        <v>11.34</v>
      </c>
      <c r="F7" s="55">
        <v>2.0499999999999998</v>
      </c>
      <c r="G7" s="55">
        <v>18.38</v>
      </c>
      <c r="H7" s="55">
        <v>5.98</v>
      </c>
      <c r="I7" s="55">
        <v>10.27</v>
      </c>
      <c r="J7" s="55">
        <v>4.3600000000000003</v>
      </c>
      <c r="K7" s="55">
        <v>12.89</v>
      </c>
      <c r="L7" s="59">
        <v>2.5499999999999998</v>
      </c>
      <c r="N7" s="4">
        <f t="shared" si="0"/>
        <v>12.965999999999999</v>
      </c>
      <c r="O7" s="4">
        <f t="shared" si="0"/>
        <v>3.4620000000000006</v>
      </c>
      <c r="Q7" s="4">
        <f t="shared" si="1"/>
        <v>25.829487067839409</v>
      </c>
      <c r="R7" s="4">
        <f t="shared" si="2"/>
        <v>31.008835700704612</v>
      </c>
    </row>
    <row r="8" spans="1:18" x14ac:dyDescent="0.25">
      <c r="A8" s="9"/>
      <c r="B8" s="9">
        <v>50</v>
      </c>
      <c r="C8" s="54">
        <v>14.22</v>
      </c>
      <c r="D8" s="55">
        <v>6.99</v>
      </c>
      <c r="E8" s="55">
        <v>16.809999999999999</v>
      </c>
      <c r="F8" s="55">
        <v>4.9800000000000004</v>
      </c>
      <c r="G8" s="55">
        <v>9.3000000000000007</v>
      </c>
      <c r="H8" s="55">
        <v>4.7</v>
      </c>
      <c r="I8" s="55">
        <v>10.98</v>
      </c>
      <c r="J8" s="55">
        <v>3.56</v>
      </c>
      <c r="K8" s="55">
        <v>8.44</v>
      </c>
      <c r="L8" s="59">
        <v>1.69</v>
      </c>
      <c r="N8" s="4">
        <f t="shared" si="0"/>
        <v>11.95</v>
      </c>
      <c r="O8" s="4">
        <f t="shared" si="0"/>
        <v>4.3840000000000003</v>
      </c>
      <c r="Q8" s="4">
        <f t="shared" si="1"/>
        <v>34.501727190919901</v>
      </c>
      <c r="R8" s="4">
        <f t="shared" si="2"/>
        <v>43.266972374454753</v>
      </c>
    </row>
    <row r="9" spans="1:18" x14ac:dyDescent="0.25">
      <c r="A9" s="9"/>
      <c r="B9" s="9">
        <v>60</v>
      </c>
      <c r="C9" s="54">
        <v>22.56</v>
      </c>
      <c r="D9" s="55">
        <v>9.73</v>
      </c>
      <c r="E9" s="55">
        <v>12.17</v>
      </c>
      <c r="F9" s="55">
        <v>5.18</v>
      </c>
      <c r="G9" s="55">
        <v>26.02</v>
      </c>
      <c r="H9" s="55">
        <v>3.07</v>
      </c>
      <c r="I9" s="55">
        <v>18.18</v>
      </c>
      <c r="J9" s="55">
        <v>1.59</v>
      </c>
      <c r="K9" s="55">
        <v>8.49</v>
      </c>
      <c r="L9" s="59">
        <v>6.32</v>
      </c>
      <c r="N9" s="4">
        <f t="shared" si="0"/>
        <v>17.484000000000002</v>
      </c>
      <c r="O9" s="4">
        <f t="shared" si="0"/>
        <v>5.1779999999999999</v>
      </c>
      <c r="Q9" s="4">
        <f t="shared" si="1"/>
        <v>47.190049058027796</v>
      </c>
      <c r="R9" s="4">
        <f t="shared" si="2"/>
        <v>57.745218655631348</v>
      </c>
    </row>
    <row r="10" spans="1:18" x14ac:dyDescent="0.25">
      <c r="A10" s="9"/>
      <c r="B10" s="9">
        <v>70</v>
      </c>
      <c r="C10" s="54">
        <v>16.489999999999998</v>
      </c>
      <c r="D10" s="55">
        <v>2.4700000000000002</v>
      </c>
      <c r="E10" s="55">
        <v>18.579999999999998</v>
      </c>
      <c r="F10" s="55">
        <v>3.11</v>
      </c>
      <c r="G10" s="55">
        <v>12.98</v>
      </c>
      <c r="H10" s="55">
        <v>6.45</v>
      </c>
      <c r="I10" s="55">
        <v>9.3800000000000008</v>
      </c>
      <c r="J10" s="55">
        <v>2.68</v>
      </c>
      <c r="K10" s="55">
        <v>11.75</v>
      </c>
      <c r="L10" s="59">
        <v>0.94</v>
      </c>
      <c r="N10" s="4">
        <f t="shared" si="0"/>
        <v>13.836000000000002</v>
      </c>
      <c r="O10" s="4">
        <f t="shared" si="0"/>
        <v>3.13</v>
      </c>
      <c r="Q10" s="4">
        <f t="shared" si="1"/>
        <v>57.230979128566851</v>
      </c>
      <c r="R10" s="4">
        <f t="shared" si="2"/>
        <v>66.497036125712995</v>
      </c>
    </row>
    <row r="11" spans="1:18" x14ac:dyDescent="0.25">
      <c r="A11" s="9"/>
      <c r="B11" s="9">
        <v>80</v>
      </c>
      <c r="C11" s="54">
        <v>13.2</v>
      </c>
      <c r="D11" s="55">
        <v>2.5299999999999998</v>
      </c>
      <c r="E11" s="55">
        <v>10.56</v>
      </c>
      <c r="F11" s="55">
        <v>4.13</v>
      </c>
      <c r="G11" s="55">
        <v>10.94</v>
      </c>
      <c r="H11" s="55">
        <v>1.37</v>
      </c>
      <c r="I11" s="55">
        <v>4.0999999999999996</v>
      </c>
      <c r="J11" s="55">
        <v>1.1399999999999999</v>
      </c>
      <c r="K11" s="55">
        <v>7.5</v>
      </c>
      <c r="L11" s="59">
        <v>2.98</v>
      </c>
      <c r="N11" s="4">
        <f t="shared" si="0"/>
        <v>9.26</v>
      </c>
      <c r="O11" s="4">
        <f t="shared" si="0"/>
        <v>2.4300000000000006</v>
      </c>
      <c r="Q11" s="4">
        <f t="shared" si="1"/>
        <v>63.951058085866045</v>
      </c>
      <c r="R11" s="4">
        <f t="shared" si="2"/>
        <v>73.291578123252421</v>
      </c>
    </row>
    <row r="12" spans="1:18" x14ac:dyDescent="0.25">
      <c r="A12" s="9"/>
      <c r="B12" s="9">
        <v>90</v>
      </c>
      <c r="C12" s="54">
        <v>14.24</v>
      </c>
      <c r="D12" s="55">
        <v>3.76</v>
      </c>
      <c r="E12" s="55">
        <v>9.06</v>
      </c>
      <c r="F12" s="55">
        <v>1.41</v>
      </c>
      <c r="G12" s="55">
        <v>5.38</v>
      </c>
      <c r="H12" s="55">
        <v>0.5</v>
      </c>
      <c r="I12" s="55">
        <v>2.7</v>
      </c>
      <c r="J12" s="55">
        <v>3.8</v>
      </c>
      <c r="K12" s="55">
        <v>6.09</v>
      </c>
      <c r="L12" s="59">
        <v>0.81</v>
      </c>
      <c r="N12" s="4">
        <f t="shared" si="0"/>
        <v>7.4939999999999998</v>
      </c>
      <c r="O12" s="4">
        <f t="shared" si="0"/>
        <v>2.056</v>
      </c>
      <c r="Q12" s="4">
        <f t="shared" si="1"/>
        <v>69.389532352172765</v>
      </c>
      <c r="R12" s="4">
        <f t="shared" si="2"/>
        <v>79.040375796890714</v>
      </c>
    </row>
    <row r="13" spans="1:18" x14ac:dyDescent="0.25">
      <c r="A13" s="9"/>
      <c r="B13" s="9">
        <v>100</v>
      </c>
      <c r="C13" s="54">
        <v>7.46</v>
      </c>
      <c r="D13" s="55">
        <v>9.75</v>
      </c>
      <c r="E13" s="55">
        <v>3.46</v>
      </c>
      <c r="F13" s="55">
        <v>2.2999999999999998</v>
      </c>
      <c r="G13" s="55">
        <v>9.5399999999999991</v>
      </c>
      <c r="H13" s="55">
        <v>1.46</v>
      </c>
      <c r="I13" s="55">
        <v>5.33</v>
      </c>
      <c r="J13" s="55">
        <v>1.28</v>
      </c>
      <c r="K13" s="55">
        <v>3.84</v>
      </c>
      <c r="L13" s="59">
        <v>2.98</v>
      </c>
      <c r="N13" s="4">
        <f t="shared" si="0"/>
        <v>5.9260000000000002</v>
      </c>
      <c r="O13" s="4">
        <f t="shared" si="0"/>
        <v>3.5539999999999998</v>
      </c>
      <c r="Q13" s="4">
        <f t="shared" si="1"/>
        <v>73.69009260065603</v>
      </c>
      <c r="R13" s="4">
        <f t="shared" si="2"/>
        <v>88.977742981769353</v>
      </c>
    </row>
    <row r="14" spans="1:18" x14ac:dyDescent="0.25">
      <c r="A14" s="9"/>
      <c r="B14" s="9">
        <v>110</v>
      </c>
      <c r="C14" s="54">
        <v>5.7</v>
      </c>
      <c r="D14" s="55">
        <v>2.0499999999999998</v>
      </c>
      <c r="E14" s="55">
        <v>8.7100000000000009</v>
      </c>
      <c r="F14" s="55">
        <v>1.22</v>
      </c>
      <c r="G14" s="55">
        <v>3.2</v>
      </c>
      <c r="H14" s="55">
        <v>0.28000000000000003</v>
      </c>
      <c r="I14" s="55">
        <v>4.4000000000000004</v>
      </c>
      <c r="J14" s="55">
        <v>1.1000000000000001</v>
      </c>
      <c r="K14" s="55">
        <v>4.1100000000000003</v>
      </c>
      <c r="L14" s="59">
        <v>1.9</v>
      </c>
      <c r="N14" s="4">
        <f t="shared" si="0"/>
        <v>5.2239999999999993</v>
      </c>
      <c r="O14" s="4">
        <f t="shared" si="0"/>
        <v>1.31</v>
      </c>
      <c r="Q14" s="4">
        <f t="shared" si="1"/>
        <v>77.481204098812725</v>
      </c>
      <c r="R14" s="4">
        <f t="shared" si="2"/>
        <v>92.640644223241225</v>
      </c>
    </row>
    <row r="15" spans="1:18" x14ac:dyDescent="0.25">
      <c r="A15" s="9"/>
      <c r="B15" s="9">
        <v>120</v>
      </c>
      <c r="C15" s="54">
        <v>2.27</v>
      </c>
      <c r="D15" s="55">
        <v>2.34</v>
      </c>
      <c r="E15" s="55">
        <v>5.9</v>
      </c>
      <c r="F15" s="55">
        <v>0.75</v>
      </c>
      <c r="G15" s="55">
        <v>8.06</v>
      </c>
      <c r="H15" s="55">
        <v>0.75</v>
      </c>
      <c r="I15" s="55">
        <v>5.33</v>
      </c>
      <c r="J15" s="55">
        <v>0.41</v>
      </c>
      <c r="K15" s="55">
        <v>3.76</v>
      </c>
      <c r="L15" s="59">
        <v>0</v>
      </c>
      <c r="N15" s="4">
        <f t="shared" si="0"/>
        <v>5.0640000000000001</v>
      </c>
      <c r="O15" s="4">
        <f t="shared" si="0"/>
        <v>0.85</v>
      </c>
      <c r="Q15" s="4">
        <f t="shared" si="1"/>
        <v>81.156201921681316</v>
      </c>
      <c r="R15" s="4">
        <f t="shared" si="2"/>
        <v>95.017335868471065</v>
      </c>
    </row>
    <row r="16" spans="1:18" x14ac:dyDescent="0.25">
      <c r="A16" s="9"/>
      <c r="B16" s="9">
        <v>130</v>
      </c>
      <c r="C16" s="54">
        <v>5.34</v>
      </c>
      <c r="D16" s="55">
        <v>0.26</v>
      </c>
      <c r="E16" s="55">
        <v>3.72</v>
      </c>
      <c r="F16" s="55">
        <v>0.91</v>
      </c>
      <c r="G16" s="55">
        <v>0.5</v>
      </c>
      <c r="H16" s="55">
        <v>0.15</v>
      </c>
      <c r="I16" s="55">
        <v>3.51</v>
      </c>
      <c r="J16" s="55">
        <v>0</v>
      </c>
      <c r="K16" s="55">
        <v>1.18</v>
      </c>
      <c r="L16" s="59">
        <v>0</v>
      </c>
      <c r="N16" s="4">
        <f t="shared" si="0"/>
        <v>2.85</v>
      </c>
      <c r="O16" s="4">
        <f t="shared" si="0"/>
        <v>0.26399999999999996</v>
      </c>
      <c r="Q16" s="4">
        <f t="shared" si="1"/>
        <v>83.224476762750726</v>
      </c>
      <c r="R16" s="4">
        <f t="shared" si="2"/>
        <v>95.755508332401277</v>
      </c>
    </row>
    <row r="17" spans="1:18" x14ac:dyDescent="0.25">
      <c r="A17" s="9"/>
      <c r="B17" s="9">
        <v>140</v>
      </c>
      <c r="C17" s="54">
        <v>4.16</v>
      </c>
      <c r="D17" s="55">
        <v>0.52</v>
      </c>
      <c r="E17" s="55">
        <v>5.45</v>
      </c>
      <c r="F17" s="55">
        <v>1.18</v>
      </c>
      <c r="G17" s="55">
        <v>1.01</v>
      </c>
      <c r="H17" s="55">
        <v>0</v>
      </c>
      <c r="I17" s="55">
        <v>1.75</v>
      </c>
      <c r="J17" s="55">
        <v>0.08</v>
      </c>
      <c r="K17" s="55">
        <v>1.18</v>
      </c>
      <c r="L17" s="59">
        <v>0</v>
      </c>
      <c r="N17" s="4">
        <f t="shared" si="0"/>
        <v>2.71</v>
      </c>
      <c r="O17" s="4">
        <f t="shared" si="0"/>
        <v>0.35599999999999998</v>
      </c>
      <c r="Q17" s="4">
        <f t="shared" si="1"/>
        <v>85.191152137943035</v>
      </c>
      <c r="R17" s="4">
        <f t="shared" si="2"/>
        <v>96.75092271557989</v>
      </c>
    </row>
    <row r="18" spans="1:18" x14ac:dyDescent="0.25">
      <c r="A18" s="9"/>
      <c r="B18" s="9">
        <v>150</v>
      </c>
      <c r="C18" s="54">
        <v>4.49</v>
      </c>
      <c r="D18" s="55">
        <v>1.4</v>
      </c>
      <c r="E18" s="55">
        <v>6.28</v>
      </c>
      <c r="F18" s="55">
        <v>1.49</v>
      </c>
      <c r="G18" s="55">
        <v>2.23</v>
      </c>
      <c r="H18" s="55">
        <v>0.82</v>
      </c>
      <c r="I18" s="55">
        <v>0.81</v>
      </c>
      <c r="J18" s="55">
        <v>0</v>
      </c>
      <c r="K18" s="55">
        <v>1.34</v>
      </c>
      <c r="L18" s="59">
        <v>0</v>
      </c>
      <c r="N18" s="4">
        <f t="shared" si="0"/>
        <v>3.0300000000000002</v>
      </c>
      <c r="O18" s="4">
        <f t="shared" si="0"/>
        <v>0.74199999999999988</v>
      </c>
      <c r="Q18" s="4">
        <f t="shared" si="1"/>
        <v>87.390054863711569</v>
      </c>
      <c r="R18" s="4">
        <f t="shared" si="2"/>
        <v>98.825634716474639</v>
      </c>
    </row>
    <row r="19" spans="1:18" x14ac:dyDescent="0.25">
      <c r="A19" s="9"/>
      <c r="B19" s="9">
        <v>160</v>
      </c>
      <c r="C19" s="54">
        <v>2.27</v>
      </c>
      <c r="D19" s="55">
        <v>0.56000000000000005</v>
      </c>
      <c r="E19" s="55">
        <v>1.89</v>
      </c>
      <c r="F19" s="55">
        <v>0.4</v>
      </c>
      <c r="G19" s="55">
        <v>2.91</v>
      </c>
      <c r="H19" s="55">
        <v>0.45</v>
      </c>
      <c r="I19" s="55">
        <v>4.12</v>
      </c>
      <c r="J19" s="55">
        <v>0</v>
      </c>
      <c r="K19" s="55">
        <v>0.62</v>
      </c>
      <c r="L19" s="59">
        <v>0</v>
      </c>
      <c r="N19" s="4">
        <f t="shared" si="0"/>
        <v>2.3620000000000001</v>
      </c>
      <c r="O19" s="4">
        <f t="shared" si="0"/>
        <v>0.28200000000000003</v>
      </c>
      <c r="Q19" s="4">
        <f t="shared" si="1"/>
        <v>89.104182995152243</v>
      </c>
      <c r="R19" s="4">
        <f t="shared" si="2"/>
        <v>99.614137121127357</v>
      </c>
    </row>
    <row r="20" spans="1:18" x14ac:dyDescent="0.25">
      <c r="A20" s="9"/>
      <c r="B20" s="9">
        <v>170</v>
      </c>
      <c r="C20" s="54">
        <v>4.45</v>
      </c>
      <c r="D20" s="55">
        <v>0.15</v>
      </c>
      <c r="E20" s="55">
        <v>2.77</v>
      </c>
      <c r="F20" s="55">
        <v>0</v>
      </c>
      <c r="G20" s="55">
        <v>1.1100000000000001</v>
      </c>
      <c r="H20" s="55">
        <v>0</v>
      </c>
      <c r="I20" s="55">
        <v>1.76</v>
      </c>
      <c r="J20" s="55">
        <v>0</v>
      </c>
      <c r="K20" s="55">
        <v>2.4700000000000002</v>
      </c>
      <c r="L20" s="59">
        <v>0</v>
      </c>
      <c r="N20" s="4">
        <f t="shared" si="0"/>
        <v>2.512</v>
      </c>
      <c r="O20" s="4">
        <f t="shared" si="0"/>
        <v>0.03</v>
      </c>
      <c r="Q20" s="4">
        <f t="shared" si="1"/>
        <v>90.92716769717552</v>
      </c>
      <c r="R20" s="4">
        <f t="shared" si="2"/>
        <v>99.69802035566488</v>
      </c>
    </row>
    <row r="21" spans="1:18" x14ac:dyDescent="0.25">
      <c r="A21" s="9"/>
      <c r="B21" s="9">
        <v>180</v>
      </c>
      <c r="C21" s="54">
        <v>0</v>
      </c>
      <c r="D21" s="55">
        <v>0</v>
      </c>
      <c r="E21" s="55">
        <v>4.08</v>
      </c>
      <c r="F21" s="55">
        <v>0</v>
      </c>
      <c r="G21" s="55">
        <v>2.2799999999999998</v>
      </c>
      <c r="H21" s="55">
        <v>0</v>
      </c>
      <c r="I21" s="55">
        <v>2.63</v>
      </c>
      <c r="J21" s="55">
        <v>0</v>
      </c>
      <c r="K21" s="55">
        <v>5.68</v>
      </c>
      <c r="L21" s="59">
        <v>0</v>
      </c>
      <c r="N21" s="4">
        <f t="shared" si="0"/>
        <v>2.9339999999999997</v>
      </c>
      <c r="O21" s="4">
        <f t="shared" si="0"/>
        <v>0</v>
      </c>
      <c r="Q21" s="4">
        <f t="shared" si="1"/>
        <v>93.056402217771179</v>
      </c>
      <c r="R21" s="4">
        <f t="shared" si="2"/>
        <v>99.69802035566488</v>
      </c>
    </row>
    <row r="22" spans="1:18" x14ac:dyDescent="0.25">
      <c r="A22" s="9"/>
      <c r="B22" s="9">
        <v>190</v>
      </c>
      <c r="C22" s="54">
        <v>11.2</v>
      </c>
      <c r="D22" s="55">
        <v>0.26</v>
      </c>
      <c r="E22" s="55">
        <v>4.74</v>
      </c>
      <c r="F22" s="55">
        <v>0.13</v>
      </c>
      <c r="G22" s="55">
        <v>6.75</v>
      </c>
      <c r="H22" s="55">
        <v>0</v>
      </c>
      <c r="I22" s="55">
        <v>4.29</v>
      </c>
      <c r="J22" s="55">
        <v>0</v>
      </c>
      <c r="K22" s="55">
        <v>11.72</v>
      </c>
      <c r="L22" s="59">
        <v>0</v>
      </c>
      <c r="N22" s="4">
        <f t="shared" si="0"/>
        <v>7.7399999999999993</v>
      </c>
      <c r="O22" s="4">
        <f t="shared" si="0"/>
        <v>7.8E-2</v>
      </c>
      <c r="Q22" s="4">
        <f t="shared" si="1"/>
        <v>98.673401259833355</v>
      </c>
      <c r="R22" s="4">
        <f t="shared" si="2"/>
        <v>99.916116765462448</v>
      </c>
    </row>
    <row r="23" spans="1:18" x14ac:dyDescent="0.25">
      <c r="A23" s="9"/>
      <c r="B23" s="9">
        <v>200</v>
      </c>
      <c r="C23" s="56">
        <v>1.98</v>
      </c>
      <c r="D23" s="57">
        <v>0.12</v>
      </c>
      <c r="E23" s="57">
        <v>0.57999999999999996</v>
      </c>
      <c r="F23" s="57">
        <v>0</v>
      </c>
      <c r="G23" s="57">
        <v>2.74</v>
      </c>
      <c r="H23" s="57"/>
      <c r="I23" s="57">
        <v>3.84</v>
      </c>
      <c r="J23" s="57">
        <v>0</v>
      </c>
      <c r="K23" s="57">
        <v>0</v>
      </c>
      <c r="L23" s="60">
        <v>0</v>
      </c>
      <c r="N23" s="4">
        <f>AVERAGE(C23,E23,G23,I23,K23)</f>
        <v>1.8280000000000001</v>
      </c>
      <c r="O23" s="4">
        <f>AVERAGE(D23,F23,H23,J23,L23)</f>
        <v>0.03</v>
      </c>
      <c r="Q23" s="4">
        <f t="shared" si="1"/>
        <v>99.999999999999972</v>
      </c>
      <c r="R23" s="4">
        <f t="shared" si="2"/>
        <v>99.999999999999972</v>
      </c>
    </row>
    <row r="24" spans="1:18" x14ac:dyDescent="0.25">
      <c r="N24" s="4">
        <f>SUM(N4:N23)</f>
        <v>137.79600000000002</v>
      </c>
      <c r="O24" s="4">
        <f>SUM(O4:O23)</f>
        <v>35.76400000000001</v>
      </c>
    </row>
    <row r="26" spans="1:18" ht="15.6" x14ac:dyDescent="0.3">
      <c r="A26" s="9"/>
      <c r="B26" s="51" t="s">
        <v>73</v>
      </c>
      <c r="C26" s="9">
        <v>0.5</v>
      </c>
      <c r="D26" s="9">
        <v>0.5</v>
      </c>
      <c r="E26" s="9">
        <v>1</v>
      </c>
      <c r="F26" s="9">
        <v>1</v>
      </c>
      <c r="G26" s="9">
        <v>1.5</v>
      </c>
      <c r="H26" s="9">
        <v>1.5</v>
      </c>
      <c r="I26" s="9">
        <v>2</v>
      </c>
      <c r="J26" s="9">
        <v>2</v>
      </c>
      <c r="K26" s="9">
        <v>2.5</v>
      </c>
      <c r="L26" s="9">
        <v>2.5</v>
      </c>
      <c r="N26" s="183" t="s">
        <v>74</v>
      </c>
      <c r="O26" s="183"/>
    </row>
    <row r="27" spans="1:18" ht="41.4" x14ac:dyDescent="0.25">
      <c r="B27" s="26" t="s">
        <v>85</v>
      </c>
      <c r="C27" s="26" t="s">
        <v>86</v>
      </c>
      <c r="D27" s="26" t="s">
        <v>87</v>
      </c>
      <c r="E27" s="26" t="s">
        <v>86</v>
      </c>
      <c r="F27" s="26" t="s">
        <v>87</v>
      </c>
      <c r="G27" s="26" t="s">
        <v>86</v>
      </c>
      <c r="H27" s="26" t="s">
        <v>87</v>
      </c>
      <c r="I27" s="26" t="s">
        <v>86</v>
      </c>
      <c r="J27" s="26" t="s">
        <v>87</v>
      </c>
      <c r="K27" s="26" t="s">
        <v>86</v>
      </c>
      <c r="L27" s="26" t="s">
        <v>87</v>
      </c>
      <c r="N27" s="26" t="s">
        <v>86</v>
      </c>
      <c r="O27" s="26" t="s">
        <v>87</v>
      </c>
    </row>
    <row r="28" spans="1:18" x14ac:dyDescent="0.25">
      <c r="B28" s="1">
        <v>10</v>
      </c>
      <c r="C28" s="52">
        <v>8.65</v>
      </c>
      <c r="D28" s="53">
        <v>68.91</v>
      </c>
      <c r="E28" s="53">
        <v>19.62</v>
      </c>
      <c r="F28" s="53">
        <v>12.29</v>
      </c>
      <c r="G28" s="53">
        <v>23.61</v>
      </c>
      <c r="H28" s="53">
        <v>9.11</v>
      </c>
      <c r="I28" s="53">
        <v>8.25</v>
      </c>
      <c r="J28" s="53">
        <v>25.62</v>
      </c>
      <c r="K28" s="53">
        <v>16.71</v>
      </c>
      <c r="L28" s="58">
        <v>8.3800000000000008</v>
      </c>
      <c r="N28" s="4">
        <f>AVERAGE(C28,E28,G28,I28,K28)</f>
        <v>15.368</v>
      </c>
      <c r="O28" s="4">
        <f>AVERAGE(D28,F28,H28,J28,L28)</f>
        <v>24.861999999999998</v>
      </c>
    </row>
    <row r="29" spans="1:18" x14ac:dyDescent="0.25">
      <c r="B29" s="1">
        <v>20</v>
      </c>
      <c r="C29" s="54">
        <v>57.45</v>
      </c>
      <c r="D29" s="55">
        <v>84.3</v>
      </c>
      <c r="E29" s="55">
        <v>113.44</v>
      </c>
      <c r="F29" s="55">
        <v>94.18</v>
      </c>
      <c r="G29" s="55">
        <v>99.58</v>
      </c>
      <c r="H29" s="55">
        <v>84.77</v>
      </c>
      <c r="I29" s="55">
        <v>29.25</v>
      </c>
      <c r="J29" s="55">
        <v>20.05</v>
      </c>
      <c r="K29" s="55">
        <v>56.42</v>
      </c>
      <c r="L29" s="59">
        <v>38.21</v>
      </c>
      <c r="N29" s="4">
        <f t="shared" ref="N29:N47" si="3">AVERAGE(C29,E29,G29,I29,K29)</f>
        <v>71.227999999999994</v>
      </c>
      <c r="O29" s="4">
        <f t="shared" ref="O29:O47" si="4">AVERAGE(D29,F29,H29,J29,L29)</f>
        <v>64.301999999999992</v>
      </c>
    </row>
    <row r="30" spans="1:18" x14ac:dyDescent="0.25">
      <c r="B30" s="1">
        <v>30</v>
      </c>
      <c r="C30" s="54">
        <v>114.22</v>
      </c>
      <c r="D30" s="55">
        <v>81.96</v>
      </c>
      <c r="E30" s="55">
        <v>43.94</v>
      </c>
      <c r="F30" s="55">
        <v>17.72</v>
      </c>
      <c r="G30" s="55">
        <v>77.47</v>
      </c>
      <c r="H30" s="55">
        <v>22.81</v>
      </c>
      <c r="I30" s="55">
        <v>137.68</v>
      </c>
      <c r="J30" s="55">
        <v>32.6</v>
      </c>
      <c r="K30" s="55">
        <v>86.2</v>
      </c>
      <c r="L30" s="59">
        <v>9.86</v>
      </c>
      <c r="N30" s="4">
        <f t="shared" si="3"/>
        <v>91.902000000000001</v>
      </c>
      <c r="O30" s="4">
        <f t="shared" si="4"/>
        <v>32.989999999999995</v>
      </c>
    </row>
    <row r="31" spans="1:18" x14ac:dyDescent="0.25">
      <c r="B31" s="1">
        <v>40</v>
      </c>
      <c r="C31" s="54">
        <v>115.38</v>
      </c>
      <c r="D31" s="55">
        <v>95.39</v>
      </c>
      <c r="E31" s="55">
        <v>87.93</v>
      </c>
      <c r="F31" s="55">
        <v>91.05</v>
      </c>
      <c r="G31" s="55">
        <v>125</v>
      </c>
      <c r="H31" s="55">
        <v>117.1</v>
      </c>
      <c r="I31" s="55">
        <v>114.77</v>
      </c>
      <c r="J31" s="55">
        <v>77.08</v>
      </c>
      <c r="K31" s="55">
        <v>151.16999999999999</v>
      </c>
      <c r="L31" s="59">
        <v>40.85</v>
      </c>
      <c r="N31" s="4">
        <f t="shared" si="3"/>
        <v>118.85</v>
      </c>
      <c r="O31" s="4">
        <f t="shared" si="4"/>
        <v>84.293999999999997</v>
      </c>
    </row>
    <row r="32" spans="1:18" x14ac:dyDescent="0.25">
      <c r="B32" s="1">
        <v>50</v>
      </c>
      <c r="C32" s="54">
        <v>166.61</v>
      </c>
      <c r="D32" s="55">
        <v>137.44999999999999</v>
      </c>
      <c r="E32" s="55">
        <v>153.24</v>
      </c>
      <c r="F32" s="55">
        <v>120.54</v>
      </c>
      <c r="G32" s="55">
        <v>132.9</v>
      </c>
      <c r="H32" s="55">
        <v>135.68</v>
      </c>
      <c r="I32" s="55">
        <v>120.54</v>
      </c>
      <c r="J32" s="55">
        <v>100.86</v>
      </c>
      <c r="K32" s="55">
        <v>136.35</v>
      </c>
      <c r="L32" s="59">
        <v>35.07</v>
      </c>
      <c r="N32" s="4">
        <f t="shared" si="3"/>
        <v>141.928</v>
      </c>
      <c r="O32" s="4">
        <f t="shared" si="4"/>
        <v>105.92</v>
      </c>
    </row>
    <row r="33" spans="2:15" x14ac:dyDescent="0.25">
      <c r="B33" s="1">
        <v>60</v>
      </c>
      <c r="C33" s="54">
        <v>175.14</v>
      </c>
      <c r="D33" s="55">
        <v>151.11000000000001</v>
      </c>
      <c r="E33" s="55">
        <v>134</v>
      </c>
      <c r="F33" s="55">
        <v>106.13</v>
      </c>
      <c r="G33" s="55">
        <v>161.41</v>
      </c>
      <c r="H33" s="55">
        <v>58.23</v>
      </c>
      <c r="I33" s="55">
        <v>165.83</v>
      </c>
      <c r="J33" s="55">
        <v>61.59</v>
      </c>
      <c r="K33" s="55">
        <v>109.07</v>
      </c>
      <c r="L33" s="59">
        <v>86.31</v>
      </c>
      <c r="N33" s="4">
        <f t="shared" si="3"/>
        <v>149.09</v>
      </c>
      <c r="O33" s="4">
        <f t="shared" si="4"/>
        <v>92.674000000000007</v>
      </c>
    </row>
    <row r="34" spans="2:15" x14ac:dyDescent="0.25">
      <c r="B34" s="1">
        <v>70</v>
      </c>
      <c r="C34" s="54">
        <v>179.68</v>
      </c>
      <c r="D34" s="55">
        <v>58.74</v>
      </c>
      <c r="E34" s="55">
        <v>163.30000000000001</v>
      </c>
      <c r="F34" s="55">
        <v>54.05</v>
      </c>
      <c r="G34" s="55">
        <v>164.95</v>
      </c>
      <c r="H34" s="55">
        <v>112.7</v>
      </c>
      <c r="I34" s="55">
        <v>110.58</v>
      </c>
      <c r="J34" s="55">
        <v>70.650000000000006</v>
      </c>
      <c r="K34" s="55">
        <v>134.26</v>
      </c>
      <c r="L34" s="59">
        <v>37.69</v>
      </c>
      <c r="N34" s="4">
        <f t="shared" si="3"/>
        <v>150.554</v>
      </c>
      <c r="O34" s="4">
        <f t="shared" si="4"/>
        <v>66.765999999999991</v>
      </c>
    </row>
    <row r="35" spans="2:15" x14ac:dyDescent="0.25">
      <c r="B35" s="1">
        <v>80</v>
      </c>
      <c r="C35" s="54">
        <v>163.58000000000001</v>
      </c>
      <c r="D35" s="55">
        <v>90.38</v>
      </c>
      <c r="E35" s="55">
        <v>125.11</v>
      </c>
      <c r="F35" s="55">
        <v>72.12</v>
      </c>
      <c r="G35" s="55">
        <v>103.17</v>
      </c>
      <c r="H35" s="55">
        <v>67.459999999999994</v>
      </c>
      <c r="I35" s="55">
        <v>114.55</v>
      </c>
      <c r="J35" s="55">
        <v>41.54</v>
      </c>
      <c r="K35" s="55">
        <v>116.44</v>
      </c>
      <c r="L35" s="59">
        <v>70.069999999999993</v>
      </c>
      <c r="N35" s="4">
        <f t="shared" si="3"/>
        <v>124.57000000000001</v>
      </c>
      <c r="O35" s="4">
        <f t="shared" si="4"/>
        <v>68.313999999999993</v>
      </c>
    </row>
    <row r="36" spans="2:15" x14ac:dyDescent="0.25">
      <c r="B36" s="1">
        <v>90</v>
      </c>
      <c r="C36" s="54">
        <v>98.49</v>
      </c>
      <c r="D36" s="55">
        <v>109.77</v>
      </c>
      <c r="E36" s="55">
        <v>172.78</v>
      </c>
      <c r="F36" s="55">
        <v>49.04</v>
      </c>
      <c r="G36" s="55">
        <v>94.45</v>
      </c>
      <c r="H36" s="55">
        <v>11.35</v>
      </c>
      <c r="I36" s="55">
        <v>77.72</v>
      </c>
      <c r="J36" s="55">
        <v>68.849999999999994</v>
      </c>
      <c r="K36" s="55">
        <v>109.71</v>
      </c>
      <c r="L36" s="59">
        <v>37.700000000000003</v>
      </c>
      <c r="N36" s="4">
        <f t="shared" si="3"/>
        <v>110.63</v>
      </c>
      <c r="O36" s="4">
        <f t="shared" si="4"/>
        <v>55.341999999999999</v>
      </c>
    </row>
    <row r="37" spans="2:15" x14ac:dyDescent="0.25">
      <c r="B37" s="1">
        <v>100</v>
      </c>
      <c r="C37" s="54">
        <v>82.27</v>
      </c>
      <c r="D37" s="55">
        <v>95.61</v>
      </c>
      <c r="E37" s="55">
        <v>59.98</v>
      </c>
      <c r="F37" s="55">
        <v>78.239999999999995</v>
      </c>
      <c r="G37" s="55">
        <v>178.39</v>
      </c>
      <c r="H37" s="55">
        <v>54.68</v>
      </c>
      <c r="I37" s="55">
        <v>60.73</v>
      </c>
      <c r="J37" s="55">
        <v>30.23</v>
      </c>
      <c r="K37" s="55">
        <v>81.05</v>
      </c>
      <c r="L37" s="59">
        <v>39.19</v>
      </c>
      <c r="N37" s="4">
        <f t="shared" si="3"/>
        <v>92.484000000000009</v>
      </c>
      <c r="O37" s="4">
        <f t="shared" si="4"/>
        <v>59.589999999999996</v>
      </c>
    </row>
    <row r="38" spans="2:15" x14ac:dyDescent="0.25">
      <c r="B38" s="1">
        <v>110</v>
      </c>
      <c r="C38" s="54">
        <v>51.12</v>
      </c>
      <c r="D38" s="55">
        <v>49.01</v>
      </c>
      <c r="E38" s="55">
        <v>124.42</v>
      </c>
      <c r="F38" s="55">
        <v>31.45</v>
      </c>
      <c r="G38" s="55">
        <v>62.98</v>
      </c>
      <c r="H38" s="55">
        <v>10.33</v>
      </c>
      <c r="I38" s="55">
        <v>71.540000000000006</v>
      </c>
      <c r="J38" s="55">
        <v>25.96</v>
      </c>
      <c r="K38" s="55">
        <v>81.510000000000005</v>
      </c>
      <c r="L38" s="59">
        <v>29.92</v>
      </c>
      <c r="N38" s="4">
        <f t="shared" si="3"/>
        <v>78.313999999999993</v>
      </c>
      <c r="O38" s="4">
        <f t="shared" si="4"/>
        <v>29.334000000000003</v>
      </c>
    </row>
    <row r="39" spans="2:15" x14ac:dyDescent="0.25">
      <c r="B39" s="1">
        <v>120</v>
      </c>
      <c r="C39" s="54">
        <v>41.99</v>
      </c>
      <c r="D39" s="55">
        <v>95.22</v>
      </c>
      <c r="E39" s="55">
        <v>68.88</v>
      </c>
      <c r="F39" s="55">
        <v>11.25</v>
      </c>
      <c r="G39" s="55">
        <v>75.87</v>
      </c>
      <c r="H39" s="55">
        <v>59.72</v>
      </c>
      <c r="I39" s="55">
        <v>77.81</v>
      </c>
      <c r="J39" s="55">
        <v>19.489999999999998</v>
      </c>
      <c r="K39" s="55">
        <v>50.53</v>
      </c>
      <c r="L39" s="59">
        <v>0</v>
      </c>
      <c r="N39" s="4">
        <f t="shared" si="3"/>
        <v>63.016000000000005</v>
      </c>
      <c r="O39" s="4">
        <f t="shared" si="4"/>
        <v>37.136000000000003</v>
      </c>
    </row>
    <row r="40" spans="2:15" x14ac:dyDescent="0.25">
      <c r="B40" s="1">
        <v>130</v>
      </c>
      <c r="C40" s="54">
        <v>77.06</v>
      </c>
      <c r="D40" s="55">
        <v>8.75</v>
      </c>
      <c r="E40" s="55">
        <v>82</v>
      </c>
      <c r="F40" s="55">
        <v>37.21</v>
      </c>
      <c r="G40" s="55">
        <v>13.27</v>
      </c>
      <c r="H40" s="55">
        <v>10.01</v>
      </c>
      <c r="I40" s="55">
        <v>56.6</v>
      </c>
      <c r="J40" s="55">
        <v>0</v>
      </c>
      <c r="K40" s="55">
        <v>22.9</v>
      </c>
      <c r="L40" s="59">
        <v>0</v>
      </c>
      <c r="N40" s="4">
        <f t="shared" si="3"/>
        <v>50.366</v>
      </c>
      <c r="O40" s="4">
        <f t="shared" si="4"/>
        <v>11.193999999999999</v>
      </c>
    </row>
    <row r="41" spans="2:15" x14ac:dyDescent="0.25">
      <c r="B41" s="1">
        <v>140</v>
      </c>
      <c r="C41" s="54">
        <v>40.76</v>
      </c>
      <c r="D41" s="55">
        <v>16.440000000000001</v>
      </c>
      <c r="E41" s="55">
        <v>87.3</v>
      </c>
      <c r="F41" s="55">
        <v>54.77</v>
      </c>
      <c r="G41" s="55">
        <v>27.78</v>
      </c>
      <c r="H41" s="55">
        <v>0</v>
      </c>
      <c r="I41" s="55">
        <v>59.5</v>
      </c>
      <c r="J41" s="55">
        <v>9.19</v>
      </c>
      <c r="K41" s="55">
        <v>12.31</v>
      </c>
      <c r="L41" s="59">
        <v>0</v>
      </c>
      <c r="N41" s="4">
        <f t="shared" si="3"/>
        <v>45.53</v>
      </c>
      <c r="O41" s="4">
        <f t="shared" si="4"/>
        <v>16.080000000000002</v>
      </c>
    </row>
    <row r="42" spans="2:15" x14ac:dyDescent="0.25">
      <c r="B42" s="1">
        <v>150</v>
      </c>
      <c r="C42" s="54">
        <v>51.47</v>
      </c>
      <c r="D42" s="55">
        <v>25.81</v>
      </c>
      <c r="E42" s="55">
        <v>48.21</v>
      </c>
      <c r="F42" s="55">
        <v>36.92</v>
      </c>
      <c r="G42" s="55">
        <v>39.659999999999997</v>
      </c>
      <c r="H42" s="55">
        <v>20.350000000000001</v>
      </c>
      <c r="I42" s="55">
        <v>36.39</v>
      </c>
      <c r="J42" s="55">
        <v>0</v>
      </c>
      <c r="K42" s="55">
        <v>20.86</v>
      </c>
      <c r="L42" s="59">
        <v>0</v>
      </c>
      <c r="N42" s="4">
        <f t="shared" si="3"/>
        <v>39.318000000000005</v>
      </c>
      <c r="O42" s="4">
        <f t="shared" si="4"/>
        <v>16.616000000000003</v>
      </c>
    </row>
    <row r="43" spans="2:15" x14ac:dyDescent="0.25">
      <c r="B43" s="1">
        <v>160</v>
      </c>
      <c r="C43" s="54">
        <v>49.61</v>
      </c>
      <c r="D43" s="55">
        <v>25.32</v>
      </c>
      <c r="E43" s="55">
        <v>30.07</v>
      </c>
      <c r="F43" s="55">
        <v>36.25</v>
      </c>
      <c r="G43" s="55">
        <v>34.78</v>
      </c>
      <c r="H43" s="55">
        <v>10.39</v>
      </c>
      <c r="I43" s="55">
        <v>47.56</v>
      </c>
      <c r="J43" s="55">
        <v>0</v>
      </c>
      <c r="K43" s="55">
        <v>22.4</v>
      </c>
      <c r="L43" s="59">
        <v>0</v>
      </c>
      <c r="N43" s="4">
        <f t="shared" si="3"/>
        <v>36.884</v>
      </c>
      <c r="O43" s="4">
        <f t="shared" si="4"/>
        <v>14.392000000000001</v>
      </c>
    </row>
    <row r="44" spans="2:15" x14ac:dyDescent="0.25">
      <c r="B44" s="1">
        <v>170</v>
      </c>
      <c r="C44" s="54">
        <v>31.1</v>
      </c>
      <c r="D44" s="55">
        <v>8.39</v>
      </c>
      <c r="E44" s="55">
        <v>84.2</v>
      </c>
      <c r="F44" s="55">
        <v>0</v>
      </c>
      <c r="G44" s="55">
        <v>35.450000000000003</v>
      </c>
      <c r="H44" s="55">
        <v>0</v>
      </c>
      <c r="I44" s="55">
        <v>24.2</v>
      </c>
      <c r="J44" s="55">
        <v>0</v>
      </c>
      <c r="K44" s="55">
        <v>96.1</v>
      </c>
      <c r="L44" s="59">
        <v>0</v>
      </c>
      <c r="N44" s="4">
        <f t="shared" si="3"/>
        <v>54.209999999999994</v>
      </c>
      <c r="O44" s="4">
        <f t="shared" si="4"/>
        <v>1.6780000000000002</v>
      </c>
    </row>
    <row r="45" spans="2:15" x14ac:dyDescent="0.25">
      <c r="B45" s="1">
        <v>180</v>
      </c>
      <c r="C45" s="54">
        <v>0</v>
      </c>
      <c r="D45" s="55">
        <v>0</v>
      </c>
      <c r="E45" s="55">
        <v>45.5</v>
      </c>
      <c r="F45" s="55">
        <v>0</v>
      </c>
      <c r="G45" s="55">
        <v>46.75</v>
      </c>
      <c r="H45" s="55">
        <v>0</v>
      </c>
      <c r="I45" s="55">
        <v>27.05</v>
      </c>
      <c r="J45" s="55">
        <v>0</v>
      </c>
      <c r="K45" s="55">
        <v>85.84</v>
      </c>
      <c r="L45" s="59">
        <v>0</v>
      </c>
      <c r="N45" s="4">
        <f t="shared" si="3"/>
        <v>41.027999999999999</v>
      </c>
      <c r="O45" s="4">
        <f t="shared" si="4"/>
        <v>0</v>
      </c>
    </row>
    <row r="46" spans="2:15" x14ac:dyDescent="0.25">
      <c r="B46" s="1">
        <v>190</v>
      </c>
      <c r="C46" s="54">
        <v>44.3</v>
      </c>
      <c r="D46" s="55">
        <v>11.93</v>
      </c>
      <c r="E46" s="55">
        <v>32.590000000000003</v>
      </c>
      <c r="F46" s="55">
        <v>16.84</v>
      </c>
      <c r="G46" s="55">
        <v>80.88</v>
      </c>
      <c r="H46" s="55">
        <v>0</v>
      </c>
      <c r="I46" s="55">
        <v>94.76</v>
      </c>
      <c r="J46" s="55">
        <v>0</v>
      </c>
      <c r="K46" s="55">
        <v>59.69</v>
      </c>
      <c r="L46" s="59">
        <v>0</v>
      </c>
      <c r="N46" s="4">
        <f t="shared" si="3"/>
        <v>62.443999999999996</v>
      </c>
      <c r="O46" s="4">
        <f t="shared" si="4"/>
        <v>5.7539999999999996</v>
      </c>
    </row>
    <row r="47" spans="2:15" x14ac:dyDescent="0.25">
      <c r="B47" s="1">
        <v>200</v>
      </c>
      <c r="C47" s="56">
        <v>26.37</v>
      </c>
      <c r="D47" s="57">
        <v>15.92</v>
      </c>
      <c r="E47" s="57">
        <v>102.17</v>
      </c>
      <c r="F47" s="57">
        <v>0</v>
      </c>
      <c r="G47" s="57">
        <v>83.87</v>
      </c>
      <c r="H47" s="57">
        <v>0</v>
      </c>
      <c r="I47" s="57">
        <v>86.67</v>
      </c>
      <c r="J47" s="57">
        <v>0</v>
      </c>
      <c r="K47" s="57">
        <v>0</v>
      </c>
      <c r="L47" s="60">
        <v>0</v>
      </c>
      <c r="N47" s="4">
        <f t="shared" si="3"/>
        <v>59.815999999999995</v>
      </c>
      <c r="O47" s="4">
        <f t="shared" si="4"/>
        <v>3.1840000000000002</v>
      </c>
    </row>
  </sheetData>
  <mergeCells count="2">
    <mergeCell ref="N2:O2"/>
    <mergeCell ref="N26:O26"/>
  </mergeCells>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24"/>
  <sheetViews>
    <sheetView workbookViewId="0"/>
  </sheetViews>
  <sheetFormatPr defaultColWidth="8.88671875" defaultRowHeight="13.8" x14ac:dyDescent="0.25"/>
  <cols>
    <col min="1" max="1" width="19.6640625" style="9" customWidth="1"/>
    <col min="2" max="2" width="12.77734375" style="1" customWidth="1"/>
    <col min="3" max="3" width="8.88671875" style="1"/>
    <col min="4" max="4" width="9.5546875" style="1" customWidth="1"/>
    <col min="5" max="5" width="8.88671875" style="1"/>
    <col min="6" max="6" width="9.5546875" style="1" customWidth="1"/>
    <col min="7" max="12" width="8.88671875" style="1"/>
    <col min="13" max="14" width="13.77734375" style="9" customWidth="1"/>
    <col min="15" max="16384" width="8.88671875" style="1"/>
  </cols>
  <sheetData>
    <row r="1" spans="1:21" ht="27.6" x14ac:dyDescent="0.25">
      <c r="A1" s="93" t="s">
        <v>89</v>
      </c>
    </row>
    <row r="2" spans="1:21" ht="15.6" x14ac:dyDescent="0.3">
      <c r="A2" s="26" t="s">
        <v>85</v>
      </c>
      <c r="B2" s="186" t="s">
        <v>90</v>
      </c>
      <c r="C2" s="186"/>
      <c r="D2" s="186"/>
      <c r="E2" s="186"/>
      <c r="F2" s="186"/>
      <c r="G2" s="186"/>
      <c r="H2" s="186" t="s">
        <v>91</v>
      </c>
      <c r="I2" s="186"/>
      <c r="J2" s="186"/>
      <c r="K2" s="186"/>
      <c r="L2" s="186"/>
      <c r="M2" s="27" t="s">
        <v>90</v>
      </c>
      <c r="N2" s="27" t="s">
        <v>91</v>
      </c>
    </row>
    <row r="3" spans="1:21" s="25" customFormat="1" ht="31.2" x14ac:dyDescent="0.25">
      <c r="A3" s="8" t="s">
        <v>73</v>
      </c>
      <c r="B3" s="28">
        <v>3</v>
      </c>
      <c r="C3" s="29">
        <v>2.5</v>
      </c>
      <c r="D3" s="29">
        <v>2</v>
      </c>
      <c r="E3" s="29">
        <v>1.5</v>
      </c>
      <c r="F3" s="29">
        <v>1</v>
      </c>
      <c r="G3" s="29">
        <v>0.5</v>
      </c>
      <c r="H3" s="29">
        <v>2.5</v>
      </c>
      <c r="I3" s="29">
        <v>2</v>
      </c>
      <c r="J3" s="29">
        <v>1.5</v>
      </c>
      <c r="K3" s="29">
        <v>1</v>
      </c>
      <c r="L3" s="41">
        <v>0.5</v>
      </c>
      <c r="M3" s="28" t="s">
        <v>74</v>
      </c>
      <c r="N3" s="41" t="s">
        <v>74</v>
      </c>
    </row>
    <row r="4" spans="1:21" x14ac:dyDescent="0.25">
      <c r="A4" s="23">
        <v>10</v>
      </c>
      <c r="B4" s="30">
        <v>2.181467E-4</v>
      </c>
      <c r="C4" s="31">
        <v>2.1821699999999999E-4</v>
      </c>
      <c r="D4" s="31">
        <v>1.637419E-4</v>
      </c>
      <c r="E4" s="31">
        <v>1.637067E-4</v>
      </c>
      <c r="F4" s="31">
        <v>3.6398800000000001E-5</v>
      </c>
      <c r="G4" s="32">
        <v>3.6363640000000001E-5</v>
      </c>
      <c r="H4" s="33">
        <v>3.7151699999999997E-4</v>
      </c>
      <c r="I4" s="42">
        <v>3.467492E-4</v>
      </c>
      <c r="J4" s="42">
        <v>3.467492E-4</v>
      </c>
      <c r="K4" s="42">
        <v>9.9071210000000002E-5</v>
      </c>
      <c r="L4" s="43">
        <v>4.9535600000000001E-5</v>
      </c>
      <c r="M4" s="30">
        <f t="shared" ref="M4:M23" si="0">AVERAGE(B4:G4)</f>
        <v>1.3942912333333334E-4</v>
      </c>
      <c r="N4" s="44">
        <f>AVERAGE(H4:L4)</f>
        <v>2.4272444200000004E-4</v>
      </c>
      <c r="O4" s="45"/>
      <c r="P4" s="4">
        <f>M4/$M$24*100</f>
        <v>0.84295785102162668</v>
      </c>
      <c r="Q4" s="4">
        <f>N4/$N$24*100</f>
        <v>1.3021522975320177</v>
      </c>
      <c r="S4" s="45"/>
      <c r="U4" s="45"/>
    </row>
    <row r="5" spans="1:21" x14ac:dyDescent="0.25">
      <c r="A5" s="23">
        <v>20</v>
      </c>
      <c r="B5" s="34">
        <v>4.3734829999999999E-4</v>
      </c>
      <c r="C5" s="35">
        <v>1.464041E-4</v>
      </c>
      <c r="D5" s="35">
        <v>1.6455070000000001E-4</v>
      </c>
      <c r="E5" s="35">
        <v>1.281519E-4</v>
      </c>
      <c r="F5" s="35">
        <v>1.463689E-4</v>
      </c>
      <c r="G5" s="36">
        <v>7.3676810000000007E-5</v>
      </c>
      <c r="H5" s="37">
        <v>8.421053E-4</v>
      </c>
      <c r="I5" s="46">
        <v>7.6780190000000001E-4</v>
      </c>
      <c r="J5" s="46">
        <v>7.6780190000000001E-4</v>
      </c>
      <c r="K5" s="46">
        <v>8.421053E-4</v>
      </c>
      <c r="L5" s="47">
        <v>7.4303409999999998E-5</v>
      </c>
      <c r="M5" s="34">
        <f t="shared" si="0"/>
        <v>1.8275011833333331E-4</v>
      </c>
      <c r="N5" s="48">
        <f t="shared" ref="N5:N19" si="1">AVERAGE(H5:L5)</f>
        <v>6.5882356199999993E-4</v>
      </c>
      <c r="O5" s="45"/>
      <c r="P5" s="4">
        <f>M5/$M$24*100+P4</f>
        <v>1.9478249214106844</v>
      </c>
      <c r="Q5" s="4">
        <f>N5/$N$24*100+Q4</f>
        <v>4.8365660873329119</v>
      </c>
      <c r="S5" s="45"/>
      <c r="U5" s="45"/>
    </row>
    <row r="6" spans="1:21" x14ac:dyDescent="0.25">
      <c r="A6" s="23">
        <v>30</v>
      </c>
      <c r="B6" s="34">
        <v>1.09281E-3</v>
      </c>
      <c r="C6" s="35">
        <v>1.02008E-3</v>
      </c>
      <c r="D6" s="35">
        <v>1.0019300000000001E-3</v>
      </c>
      <c r="E6" s="35">
        <v>6.5644450000000001E-4</v>
      </c>
      <c r="F6" s="35">
        <v>3.6553539999999998E-4</v>
      </c>
      <c r="G6" s="36">
        <v>2.0116049999999999E-5</v>
      </c>
      <c r="H6" s="37">
        <v>1.33746E-3</v>
      </c>
      <c r="I6" s="46">
        <v>9.1640869999999998E-4</v>
      </c>
      <c r="J6" s="46">
        <v>7.6780190000000001E-4</v>
      </c>
      <c r="K6" s="46">
        <v>6.9349850000000003E-4</v>
      </c>
      <c r="L6" s="47">
        <v>4.9535600000000001E-5</v>
      </c>
      <c r="M6" s="34">
        <f t="shared" si="0"/>
        <v>6.9281932500000001E-4</v>
      </c>
      <c r="N6" s="48">
        <f t="shared" si="1"/>
        <v>7.5294094000000005E-4</v>
      </c>
      <c r="O6" s="45"/>
      <c r="P6" s="4">
        <f t="shared" ref="P6:P23" si="2">M6/$M$24*100+P5</f>
        <v>6.1364583674665907</v>
      </c>
      <c r="Q6" s="4">
        <f t="shared" ref="Q6:Q23" si="3">N6/$N$24*100+Q5</f>
        <v>8.8758946644150534</v>
      </c>
      <c r="S6" s="45"/>
      <c r="U6" s="45"/>
    </row>
    <row r="7" spans="1:21" x14ac:dyDescent="0.25">
      <c r="A7" s="23">
        <v>40</v>
      </c>
      <c r="B7" s="34">
        <v>3.4027800000000002E-3</v>
      </c>
      <c r="C7" s="35">
        <v>3.42107E-3</v>
      </c>
      <c r="D7" s="35">
        <v>2.91194E-3</v>
      </c>
      <c r="E7" s="35">
        <v>2.0027399999999998E-3</v>
      </c>
      <c r="F7" s="35">
        <v>1.664146E-4</v>
      </c>
      <c r="G7" s="36">
        <v>1.3015650000000001E-4</v>
      </c>
      <c r="H7" s="37">
        <v>9.1640869999999998E-4</v>
      </c>
      <c r="I7" s="46">
        <v>8.421053E-4</v>
      </c>
      <c r="J7" s="46">
        <v>6.1919500000000001E-4</v>
      </c>
      <c r="K7" s="46">
        <v>2.2291020000000001E-4</v>
      </c>
      <c r="L7" s="47">
        <v>1.4860679999999999E-4</v>
      </c>
      <c r="M7" s="34">
        <f t="shared" si="0"/>
        <v>2.0058501833333333E-3</v>
      </c>
      <c r="N7" s="48">
        <f t="shared" si="1"/>
        <v>5.4984520000000005E-4</v>
      </c>
      <c r="O7" s="45"/>
      <c r="P7" s="4">
        <f t="shared" si="2"/>
        <v>18.263387947104647</v>
      </c>
      <c r="Q7" s="4">
        <f t="shared" si="3"/>
        <v>11.825668426659202</v>
      </c>
      <c r="S7" s="45"/>
      <c r="U7" s="45"/>
    </row>
    <row r="8" spans="1:21" x14ac:dyDescent="0.25">
      <c r="A8" s="23">
        <v>50</v>
      </c>
      <c r="B8" s="34">
        <v>3.0947399999999999E-3</v>
      </c>
      <c r="C8" s="35">
        <v>2.4402E-3</v>
      </c>
      <c r="D8" s="35">
        <v>1.98562E-3</v>
      </c>
      <c r="E8" s="35">
        <v>1.6038000000000001E-3</v>
      </c>
      <c r="F8" s="35">
        <v>1.3674E-3</v>
      </c>
      <c r="G8" s="36">
        <v>1.1856200000000001E-3</v>
      </c>
      <c r="H8" s="37">
        <v>5.12693E-3</v>
      </c>
      <c r="I8" s="46">
        <v>4.9783300000000004E-3</v>
      </c>
      <c r="J8" s="46">
        <v>4.8792599999999998E-3</v>
      </c>
      <c r="K8" s="46">
        <v>7.03406E-3</v>
      </c>
      <c r="L8" s="47">
        <v>2.2538699999999998E-3</v>
      </c>
      <c r="M8" s="34">
        <f t="shared" si="0"/>
        <v>1.9462300000000002E-3</v>
      </c>
      <c r="N8" s="48">
        <f t="shared" si="1"/>
        <v>4.8544900000000004E-3</v>
      </c>
      <c r="P8" s="4">
        <f t="shared" si="2"/>
        <v>30.029866995184587</v>
      </c>
      <c r="Q8" s="4">
        <f t="shared" si="3"/>
        <v>37.868720600392095</v>
      </c>
    </row>
    <row r="9" spans="1:21" x14ac:dyDescent="0.25">
      <c r="A9" s="23">
        <v>60</v>
      </c>
      <c r="B9" s="34">
        <v>1.85936E-3</v>
      </c>
      <c r="C9" s="35">
        <v>1.80471E-3</v>
      </c>
      <c r="D9" s="35">
        <v>1.58657E-3</v>
      </c>
      <c r="E9" s="35">
        <v>1.49569E-3</v>
      </c>
      <c r="F9" s="35">
        <v>1.40475E-3</v>
      </c>
      <c r="G9" s="36">
        <v>1.27747E-3</v>
      </c>
      <c r="H9" s="37">
        <v>7.1331299999999997E-3</v>
      </c>
      <c r="I9" s="46">
        <v>6.8606800000000001E-3</v>
      </c>
      <c r="J9" s="46">
        <v>7.03406E-3</v>
      </c>
      <c r="K9" s="46">
        <v>2.7244600000000002E-3</v>
      </c>
      <c r="L9" s="47">
        <v>6.8854500000000004E-3</v>
      </c>
      <c r="M9" s="34">
        <f t="shared" si="0"/>
        <v>1.5714249999999998E-3</v>
      </c>
      <c r="N9" s="48">
        <f t="shared" si="1"/>
        <v>6.1275560000000001E-3</v>
      </c>
      <c r="P9" s="4">
        <f t="shared" si="2"/>
        <v>39.530357347367534</v>
      </c>
      <c r="Q9" s="4">
        <f t="shared" si="3"/>
        <v>70.741434439635768</v>
      </c>
    </row>
    <row r="10" spans="1:21" x14ac:dyDescent="0.25">
      <c r="A10" s="23">
        <v>70</v>
      </c>
      <c r="B10" s="34">
        <v>1.86017E-3</v>
      </c>
      <c r="C10" s="35">
        <v>1.7692599999999999E-3</v>
      </c>
      <c r="D10" s="35">
        <v>1.7147900000000001E-3</v>
      </c>
      <c r="E10" s="35">
        <v>1.5874800000000001E-3</v>
      </c>
      <c r="F10" s="35">
        <v>6.4206080000000002E-4</v>
      </c>
      <c r="G10" s="36">
        <v>3.6926320000000001E-4</v>
      </c>
      <c r="H10" s="37">
        <v>4.6811099999999996E-3</v>
      </c>
      <c r="I10" s="46">
        <v>4.4829700000000002E-3</v>
      </c>
      <c r="J10" s="46">
        <v>3.8637799999999998E-3</v>
      </c>
      <c r="K10" s="46">
        <v>1.733746E-4</v>
      </c>
      <c r="L10" s="47">
        <v>3.0959799999999999E-3</v>
      </c>
      <c r="M10" s="34">
        <f t="shared" si="0"/>
        <v>1.3238373333333336E-3</v>
      </c>
      <c r="N10" s="48">
        <f t="shared" si="1"/>
        <v>3.2594429199999998E-3</v>
      </c>
      <c r="P10" s="4">
        <f t="shared" si="2"/>
        <v>47.533987054921468</v>
      </c>
      <c r="Q10" s="4">
        <f t="shared" si="3"/>
        <v>88.227481794324788</v>
      </c>
      <c r="S10" s="45"/>
    </row>
    <row r="11" spans="1:21" x14ac:dyDescent="0.25">
      <c r="A11" s="23">
        <v>80</v>
      </c>
      <c r="B11" s="34">
        <v>5.3521000000000003E-3</v>
      </c>
      <c r="C11" s="35">
        <v>5.2430100000000002E-3</v>
      </c>
      <c r="D11" s="35">
        <v>5.0611900000000001E-3</v>
      </c>
      <c r="E11" s="35">
        <v>4.75203E-3</v>
      </c>
      <c r="F11" s="35">
        <v>4.5703200000000001E-3</v>
      </c>
      <c r="G11" s="36">
        <v>2.9755580000000002E-4</v>
      </c>
      <c r="H11" s="37">
        <v>1.68421E-3</v>
      </c>
      <c r="I11" s="46">
        <v>1.11455E-3</v>
      </c>
      <c r="J11" s="46">
        <v>5.201238E-4</v>
      </c>
      <c r="K11" s="46">
        <v>9.9071210000000002E-5</v>
      </c>
      <c r="L11" s="47">
        <v>1.4860679999999999E-4</v>
      </c>
      <c r="M11" s="34">
        <f t="shared" si="0"/>
        <v>4.2127009666666675E-3</v>
      </c>
      <c r="N11" s="48">
        <f t="shared" si="1"/>
        <v>7.1331236200000009E-4</v>
      </c>
      <c r="P11" s="4">
        <f t="shared" si="2"/>
        <v>73.003051687626467</v>
      </c>
      <c r="Q11" s="4">
        <f t="shared" si="3"/>
        <v>92.054213553940045</v>
      </c>
      <c r="S11" s="45"/>
      <c r="U11" s="45"/>
    </row>
    <row r="12" spans="1:21" x14ac:dyDescent="0.25">
      <c r="A12" s="23">
        <v>90</v>
      </c>
      <c r="B12" s="34">
        <v>5.1668720000000001E-4</v>
      </c>
      <c r="C12" s="35">
        <v>4.8032350000000001E-4</v>
      </c>
      <c r="D12" s="35">
        <v>2.6217690000000001E-4</v>
      </c>
      <c r="E12" s="35">
        <v>2.076666E-4</v>
      </c>
      <c r="F12" s="35">
        <v>2.0756109999999999E-4</v>
      </c>
      <c r="G12" s="36">
        <v>4.3784069999999998E-5</v>
      </c>
      <c r="H12" s="37">
        <v>2.7244580000000001E-4</v>
      </c>
      <c r="I12" s="46">
        <v>9.9071210000000002E-5</v>
      </c>
      <c r="J12" s="46">
        <v>4.9535600000000001E-5</v>
      </c>
      <c r="K12" s="46">
        <v>1.4860679999999999E-4</v>
      </c>
      <c r="L12" s="47">
        <v>4.9535600000000001E-5</v>
      </c>
      <c r="M12" s="34">
        <f t="shared" si="0"/>
        <v>2.8636656166666666E-4</v>
      </c>
      <c r="N12" s="48">
        <f t="shared" si="1"/>
        <v>1.2383900199999998E-4</v>
      </c>
      <c r="O12" s="45"/>
      <c r="P12" s="4">
        <f t="shared" si="2"/>
        <v>74.734361012794366</v>
      </c>
      <c r="Q12" s="4">
        <f t="shared" si="3"/>
        <v>92.718576976303467</v>
      </c>
      <c r="S12" s="45"/>
      <c r="U12" s="45"/>
    </row>
    <row r="13" spans="1:21" x14ac:dyDescent="0.25">
      <c r="A13" s="23">
        <v>100</v>
      </c>
      <c r="B13" s="34">
        <v>4.4487429999999999E-4</v>
      </c>
      <c r="C13" s="35">
        <v>4.0851059999999999E-4</v>
      </c>
      <c r="D13" s="35">
        <v>3.5407070000000003E-4</v>
      </c>
      <c r="E13" s="35">
        <v>1.7242829999999999E-4</v>
      </c>
      <c r="F13" s="35">
        <v>1.3585370000000001E-4</v>
      </c>
      <c r="G13" s="36">
        <v>8.6513100000000004E-6</v>
      </c>
      <c r="H13" s="37">
        <v>5.6965939999999995E-4</v>
      </c>
      <c r="I13" s="46">
        <v>5.4489160000000003E-4</v>
      </c>
      <c r="J13" s="46">
        <v>2.4767799999999998E-4</v>
      </c>
      <c r="K13" s="46">
        <v>4.9535600000000001E-5</v>
      </c>
      <c r="L13" s="47">
        <v>3.467492E-4</v>
      </c>
      <c r="M13" s="34">
        <f t="shared" si="0"/>
        <v>2.5406481833333336E-4</v>
      </c>
      <c r="N13" s="48">
        <f t="shared" si="1"/>
        <v>3.5170276000000001E-4</v>
      </c>
      <c r="O13" s="45"/>
      <c r="P13" s="4">
        <f t="shared" si="2"/>
        <v>76.270381093552245</v>
      </c>
      <c r="Q13" s="4">
        <f t="shared" si="3"/>
        <v>94.605369065343893</v>
      </c>
      <c r="S13" s="45"/>
      <c r="U13" s="45"/>
    </row>
    <row r="14" spans="1:21" x14ac:dyDescent="0.25">
      <c r="A14" s="23">
        <v>110</v>
      </c>
      <c r="B14" s="34">
        <v>1.28236E-3</v>
      </c>
      <c r="C14" s="35">
        <v>1.2278199999999999E-3</v>
      </c>
      <c r="D14" s="35">
        <v>8.8232809999999997E-4</v>
      </c>
      <c r="E14" s="35">
        <v>2.09636E-4</v>
      </c>
      <c r="F14" s="35">
        <v>8.2328119999999997E-5</v>
      </c>
      <c r="G14" s="36">
        <v>0</v>
      </c>
      <c r="H14" s="37">
        <v>4.7058819999999999E-4</v>
      </c>
      <c r="I14" s="46">
        <v>3.962848E-4</v>
      </c>
      <c r="J14" s="46">
        <v>7.4303409999999998E-5</v>
      </c>
      <c r="K14" s="46">
        <v>0</v>
      </c>
      <c r="L14" s="47">
        <v>7.4303409999999998E-5</v>
      </c>
      <c r="M14" s="34">
        <f t="shared" si="0"/>
        <v>6.140787033333333E-4</v>
      </c>
      <c r="N14" s="48">
        <f t="shared" si="1"/>
        <v>2.0309596400000003E-4</v>
      </c>
      <c r="O14" s="45"/>
      <c r="P14" s="4">
        <f t="shared" si="2"/>
        <v>79.982966038108529</v>
      </c>
      <c r="Q14" s="4">
        <f t="shared" si="3"/>
        <v>95.694925081882516</v>
      </c>
      <c r="U14" s="45"/>
    </row>
    <row r="15" spans="1:21" x14ac:dyDescent="0.25">
      <c r="A15" s="23">
        <v>120</v>
      </c>
      <c r="B15" s="34">
        <v>1.42863E-3</v>
      </c>
      <c r="C15" s="35">
        <v>1.3923E-3</v>
      </c>
      <c r="D15" s="35">
        <v>7.9240370000000003E-4</v>
      </c>
      <c r="E15" s="35">
        <v>3.0145950000000002E-4</v>
      </c>
      <c r="F15" s="35">
        <v>3.0138909999999998E-4</v>
      </c>
      <c r="G15" s="36">
        <v>0</v>
      </c>
      <c r="H15" s="37">
        <v>6.4396280000000004E-4</v>
      </c>
      <c r="I15" s="46">
        <v>6.4396280000000004E-4</v>
      </c>
      <c r="J15" s="46">
        <v>3.962848E-4</v>
      </c>
      <c r="K15" s="46">
        <v>0</v>
      </c>
      <c r="L15" s="47">
        <v>2.4767799999999998E-4</v>
      </c>
      <c r="M15" s="34">
        <f t="shared" si="0"/>
        <v>7.0269704999999987E-4</v>
      </c>
      <c r="N15" s="48">
        <f t="shared" si="1"/>
        <v>3.8637768000000002E-4</v>
      </c>
      <c r="O15" s="45"/>
      <c r="P15" s="4">
        <f t="shared" si="2"/>
        <v>84.231318039656429</v>
      </c>
      <c r="Q15" s="4">
        <f t="shared" si="3"/>
        <v>97.767738926180442</v>
      </c>
      <c r="U15" s="45"/>
    </row>
    <row r="16" spans="1:21" x14ac:dyDescent="0.25">
      <c r="A16" s="23">
        <v>130</v>
      </c>
      <c r="B16" s="34">
        <v>2.81154E-3</v>
      </c>
      <c r="C16" s="35">
        <v>2.7205900000000002E-3</v>
      </c>
      <c r="D16" s="35">
        <v>2.5387399999999998E-3</v>
      </c>
      <c r="E16" s="35">
        <v>4.2961140000000002E-4</v>
      </c>
      <c r="F16" s="35">
        <v>3.7510110000000001E-4</v>
      </c>
      <c r="G16" s="36">
        <v>0</v>
      </c>
      <c r="H16" s="37">
        <v>2.4767799999999998E-4</v>
      </c>
      <c r="I16" s="46">
        <v>2.7244580000000001E-4</v>
      </c>
      <c r="J16" s="46">
        <v>2.9721359999999999E-4</v>
      </c>
      <c r="K16" s="46">
        <v>0</v>
      </c>
      <c r="L16" s="47">
        <v>7.4303409999999998E-5</v>
      </c>
      <c r="M16" s="34">
        <f t="shared" si="0"/>
        <v>1.47926375E-3</v>
      </c>
      <c r="N16" s="48">
        <f t="shared" si="1"/>
        <v>1.7832816200000001E-4</v>
      </c>
      <c r="O16" s="45"/>
      <c r="P16" s="4">
        <f t="shared" si="2"/>
        <v>93.174621719570496</v>
      </c>
      <c r="Q16" s="4">
        <f t="shared" si="3"/>
        <v>98.724422249662808</v>
      </c>
      <c r="U16" s="45"/>
    </row>
    <row r="17" spans="1:21" x14ac:dyDescent="0.25">
      <c r="A17" s="23">
        <v>140</v>
      </c>
      <c r="B17" s="34">
        <v>1.033585E-4</v>
      </c>
      <c r="C17" s="35">
        <v>1.397925E-4</v>
      </c>
      <c r="D17" s="35">
        <v>1.2157549999999999E-4</v>
      </c>
      <c r="E17" s="35">
        <v>1.214349E-4</v>
      </c>
      <c r="F17" s="35">
        <v>6.6994899999999998E-5</v>
      </c>
      <c r="G17" s="36">
        <v>0</v>
      </c>
      <c r="H17" s="37">
        <v>2.9721359999999999E-4</v>
      </c>
      <c r="I17" s="46">
        <v>1.981424E-4</v>
      </c>
      <c r="J17" s="46">
        <v>2.7244580000000001E-4</v>
      </c>
      <c r="K17" s="46">
        <v>0</v>
      </c>
      <c r="L17" s="47">
        <v>2.2291020000000001E-4</v>
      </c>
      <c r="M17" s="34">
        <f t="shared" si="0"/>
        <v>9.2192716666666659E-5</v>
      </c>
      <c r="N17" s="48">
        <f t="shared" si="1"/>
        <v>1.9814239999999998E-4</v>
      </c>
      <c r="O17" s="45"/>
      <c r="P17" s="4">
        <f t="shared" si="2"/>
        <v>93.731998632393697</v>
      </c>
      <c r="Q17" s="4">
        <f t="shared" si="3"/>
        <v>99.787403708277139</v>
      </c>
      <c r="U17" s="45"/>
    </row>
    <row r="18" spans="1:21" x14ac:dyDescent="0.25">
      <c r="A18" s="23">
        <v>150</v>
      </c>
      <c r="B18" s="34">
        <v>1.588184E-4</v>
      </c>
      <c r="C18" s="35">
        <v>1.9518199999999999E-4</v>
      </c>
      <c r="D18" s="35">
        <v>2.133638E-4</v>
      </c>
      <c r="E18" s="35">
        <v>1.407069E-4</v>
      </c>
      <c r="F18" s="35">
        <v>1.5885350000000001E-4</v>
      </c>
      <c r="G18" s="36">
        <v>0</v>
      </c>
      <c r="H18" s="37">
        <v>4.9535600000000001E-5</v>
      </c>
      <c r="I18" s="46">
        <v>2.47678E-5</v>
      </c>
      <c r="J18" s="46">
        <v>0</v>
      </c>
      <c r="K18" s="46">
        <v>0</v>
      </c>
      <c r="L18" s="47">
        <v>4.9535600000000001E-5</v>
      </c>
      <c r="M18" s="34">
        <f t="shared" si="0"/>
        <v>1.4448743333333333E-4</v>
      </c>
      <c r="N18" s="48">
        <f t="shared" si="1"/>
        <v>2.4767799999999997E-5</v>
      </c>
      <c r="O18" s="45"/>
      <c r="P18" s="4">
        <f t="shared" si="2"/>
        <v>94.605537914507067</v>
      </c>
      <c r="Q18" s="4">
        <f t="shared" si="3"/>
        <v>99.920276390603931</v>
      </c>
      <c r="U18" s="45"/>
    </row>
    <row r="19" spans="1:21" x14ac:dyDescent="0.25">
      <c r="A19" s="23">
        <v>160</v>
      </c>
      <c r="B19" s="34">
        <v>1.052576E-4</v>
      </c>
      <c r="C19" s="35">
        <v>1.598382E-4</v>
      </c>
      <c r="D19" s="35">
        <v>6.8893970000000006E-5</v>
      </c>
      <c r="E19" s="35">
        <v>8.7110949999999996E-5</v>
      </c>
      <c r="F19" s="35">
        <v>6.892914E-5</v>
      </c>
      <c r="G19" s="36">
        <v>0</v>
      </c>
      <c r="H19" s="37">
        <v>2.47678E-5</v>
      </c>
      <c r="I19" s="46">
        <v>2.47678E-5</v>
      </c>
      <c r="J19" s="46">
        <v>0</v>
      </c>
      <c r="K19" s="46">
        <v>0</v>
      </c>
      <c r="L19" s="47">
        <v>2.47678E-5</v>
      </c>
      <c r="M19" s="34">
        <f t="shared" si="0"/>
        <v>8.1671643333333326E-5</v>
      </c>
      <c r="N19" s="48">
        <f t="shared" si="1"/>
        <v>1.486068E-5</v>
      </c>
      <c r="O19" s="45"/>
      <c r="P19" s="4">
        <f t="shared" si="2"/>
        <v>95.099306729140451</v>
      </c>
      <c r="Q19" s="4">
        <f t="shared" si="3"/>
        <v>100</v>
      </c>
      <c r="U19" s="45"/>
    </row>
    <row r="20" spans="1:21" x14ac:dyDescent="0.25">
      <c r="A20" s="23">
        <v>170</v>
      </c>
      <c r="B20" s="34">
        <v>2.706524E-4</v>
      </c>
      <c r="C20" s="35">
        <v>2.3439420000000001E-4</v>
      </c>
      <c r="D20" s="35">
        <v>8.8060490000000001E-5</v>
      </c>
      <c r="E20" s="35">
        <v>1.2463510000000001E-4</v>
      </c>
      <c r="F20" s="35">
        <v>8.8060490000000001E-5</v>
      </c>
      <c r="G20" s="36">
        <v>0</v>
      </c>
      <c r="H20" s="34"/>
      <c r="I20" s="35"/>
      <c r="J20" s="35"/>
      <c r="K20" s="35"/>
      <c r="L20" s="36"/>
      <c r="M20" s="34">
        <f t="shared" si="0"/>
        <v>1.3430044666666669E-4</v>
      </c>
      <c r="N20" s="49"/>
      <c r="P20" s="4">
        <f t="shared" si="2"/>
        <v>95.911257727661237</v>
      </c>
      <c r="Q20" s="4">
        <f t="shared" si="3"/>
        <v>100</v>
      </c>
    </row>
    <row r="21" spans="1:21" x14ac:dyDescent="0.25">
      <c r="A21" s="23">
        <v>180</v>
      </c>
      <c r="B21" s="34">
        <v>1.979603E-4</v>
      </c>
      <c r="C21" s="35">
        <v>1.979603E-4</v>
      </c>
      <c r="D21" s="35">
        <v>2.344646E-4</v>
      </c>
      <c r="E21" s="35">
        <v>1.979603E-4</v>
      </c>
      <c r="F21" s="35">
        <v>1.9806580000000001E-4</v>
      </c>
      <c r="G21" s="36">
        <v>0</v>
      </c>
      <c r="H21" s="34"/>
      <c r="I21" s="35"/>
      <c r="J21" s="35"/>
      <c r="K21" s="35"/>
      <c r="L21" s="36"/>
      <c r="M21" s="34">
        <f t="shared" si="0"/>
        <v>1.7106854999999999E-4</v>
      </c>
      <c r="N21" s="49"/>
      <c r="P21" s="4">
        <f t="shared" si="2"/>
        <v>96.945500602018541</v>
      </c>
      <c r="Q21" s="4">
        <f t="shared" si="3"/>
        <v>100</v>
      </c>
    </row>
    <row r="22" spans="1:21" x14ac:dyDescent="0.25">
      <c r="A22" s="23">
        <v>190</v>
      </c>
      <c r="B22" s="34">
        <v>9.4443469999999999E-4</v>
      </c>
      <c r="C22" s="35">
        <v>8.3534379999999995E-4</v>
      </c>
      <c r="D22" s="35">
        <v>8.8995960000000005E-4</v>
      </c>
      <c r="E22" s="35">
        <v>7.1848069999999999E-5</v>
      </c>
      <c r="F22" s="35">
        <v>1.723228E-5</v>
      </c>
      <c r="G22" s="36">
        <v>0</v>
      </c>
      <c r="H22" s="34"/>
      <c r="I22" s="35"/>
      <c r="J22" s="35"/>
      <c r="K22" s="35"/>
      <c r="L22" s="36"/>
      <c r="M22" s="34">
        <f t="shared" si="0"/>
        <v>4.5980307500000003E-4</v>
      </c>
      <c r="N22" s="49"/>
      <c r="P22" s="4">
        <f t="shared" si="2"/>
        <v>99.725368987682231</v>
      </c>
      <c r="Q22" s="4">
        <f t="shared" si="3"/>
        <v>100</v>
      </c>
    </row>
    <row r="23" spans="1:21" x14ac:dyDescent="0.25">
      <c r="A23" s="23">
        <v>200</v>
      </c>
      <c r="B23" s="38">
        <v>5.4510289999999998E-5</v>
      </c>
      <c r="C23" s="39">
        <v>1.090909E-4</v>
      </c>
      <c r="D23" s="39">
        <v>0</v>
      </c>
      <c r="E23" s="39">
        <v>3.62933E-5</v>
      </c>
      <c r="F23" s="39">
        <v>7.2656940000000002E-5</v>
      </c>
      <c r="G23" s="40">
        <v>0</v>
      </c>
      <c r="H23" s="38"/>
      <c r="I23" s="39"/>
      <c r="J23" s="39"/>
      <c r="K23" s="39"/>
      <c r="L23" s="40"/>
      <c r="M23" s="38">
        <f t="shared" si="0"/>
        <v>4.5425238333333334E-5</v>
      </c>
      <c r="N23" s="50"/>
      <c r="P23" s="4">
        <f t="shared" si="2"/>
        <v>100</v>
      </c>
      <c r="Q23" s="4">
        <f t="shared" si="3"/>
        <v>100</v>
      </c>
    </row>
    <row r="24" spans="1:21" x14ac:dyDescent="0.25">
      <c r="M24" s="4">
        <f>SUM(M4:M23)</f>
        <v>1.6540462036666669E-2</v>
      </c>
      <c r="N24" s="4">
        <f>SUM(N4:N23)</f>
        <v>1.8640249874000002E-2</v>
      </c>
    </row>
  </sheetData>
  <mergeCells count="2">
    <mergeCell ref="B2:G2"/>
    <mergeCell ref="H2:L2"/>
  </mergeCells>
  <phoneticPr fontId="11" type="noConversion"/>
  <conditionalFormatting sqref="B4:G23">
    <cfRule type="dataBar" priority="4">
      <dataBar>
        <cfvo type="min"/>
        <cfvo type="max"/>
        <color rgb="FF63C384"/>
      </dataBar>
      <extLst>
        <ext xmlns:x14="http://schemas.microsoft.com/office/spreadsheetml/2009/9/main" uri="{B025F937-C7B1-47D3-B67F-A62EFF666E3E}">
          <x14:id>{CFB4DFC8-A6E8-424F-AF0B-7296FBE57C71}</x14:id>
        </ext>
      </extLst>
    </cfRule>
  </conditionalFormatting>
  <conditionalFormatting sqref="H20:L23">
    <cfRule type="dataBar" priority="2">
      <dataBar>
        <cfvo type="min"/>
        <cfvo type="max"/>
        <color rgb="FF63C384"/>
      </dataBar>
      <extLst>
        <ext xmlns:x14="http://schemas.microsoft.com/office/spreadsheetml/2009/9/main" uri="{B025F937-C7B1-47D3-B67F-A62EFF666E3E}">
          <x14:id>{DBCF1311-CCAC-4FB9-A350-A075351C52BD}</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FB4DFC8-A6E8-424F-AF0B-7296FBE57C71}">
            <x14:dataBar minLength="0" maxLength="100" gradient="0">
              <x14:cfvo type="autoMin"/>
              <x14:cfvo type="autoMax"/>
              <x14:negativeFillColor rgb="FFFF0000"/>
              <x14:axisColor rgb="FF000000"/>
            </x14:dataBar>
          </x14:cfRule>
          <xm:sqref>B4:G23</xm:sqref>
        </x14:conditionalFormatting>
        <x14:conditionalFormatting xmlns:xm="http://schemas.microsoft.com/office/excel/2006/main">
          <x14:cfRule type="dataBar" id="{DBCF1311-CCAC-4FB9-A350-A075351C52BD}">
            <x14:dataBar minLength="0" maxLength="100" gradient="0">
              <x14:cfvo type="autoMin"/>
              <x14:cfvo type="autoMax"/>
              <x14:negativeFillColor rgb="FFFF0000"/>
              <x14:axisColor rgb="FF000000"/>
            </x14:dataBar>
          </x14:cfRule>
          <xm:sqref>H20:L23</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24"/>
  <sheetViews>
    <sheetView workbookViewId="0"/>
  </sheetViews>
  <sheetFormatPr defaultColWidth="9" defaultRowHeight="14.4" x14ac:dyDescent="0.25"/>
  <cols>
    <col min="1" max="1" width="25.21875" customWidth="1"/>
    <col min="2" max="2" width="27.109375" style="1" customWidth="1"/>
    <col min="3" max="3" width="6.5546875" style="1" customWidth="1"/>
    <col min="4" max="4" width="6.6640625" style="1" customWidth="1"/>
    <col min="5" max="5" width="6.5546875" style="1" customWidth="1"/>
    <col min="6" max="6" width="6.6640625" style="1" customWidth="1"/>
    <col min="7" max="7" width="6.5546875" style="1" customWidth="1"/>
    <col min="8" max="8" width="6.6640625" style="1" customWidth="1"/>
    <col min="9" max="9" width="6.5546875" style="1" customWidth="1"/>
    <col min="10" max="10" width="6.6640625" style="1" customWidth="1"/>
    <col min="11" max="11" width="3.5546875" style="1" customWidth="1"/>
    <col min="12" max="12" width="6.5546875" style="1" customWidth="1"/>
    <col min="13" max="13" width="6.6640625" style="1" customWidth="1"/>
    <col min="14" max="14" width="8.88671875" style="1"/>
    <col min="15" max="16" width="4.5546875" style="1" customWidth="1"/>
  </cols>
  <sheetData>
    <row r="1" spans="1:16" ht="27.6" x14ac:dyDescent="0.25">
      <c r="A1" s="95" t="s">
        <v>92</v>
      </c>
    </row>
    <row r="2" spans="1:16" ht="15.6" x14ac:dyDescent="0.25">
      <c r="B2" s="8" t="s">
        <v>73</v>
      </c>
      <c r="C2" s="9">
        <v>0.5</v>
      </c>
      <c r="D2" s="9">
        <v>0.5</v>
      </c>
      <c r="E2" s="9">
        <v>1</v>
      </c>
      <c r="F2" s="9">
        <v>1</v>
      </c>
      <c r="G2" s="9">
        <v>1.5</v>
      </c>
      <c r="H2" s="9">
        <v>1.5</v>
      </c>
      <c r="I2" s="9">
        <v>2</v>
      </c>
      <c r="J2" s="9">
        <v>2</v>
      </c>
      <c r="L2" s="183" t="s">
        <v>74</v>
      </c>
      <c r="M2" s="183"/>
    </row>
    <row r="3" spans="1:16" x14ac:dyDescent="0.25">
      <c r="B3" s="9" t="s">
        <v>93</v>
      </c>
      <c r="C3" s="9" t="s">
        <v>71</v>
      </c>
      <c r="D3" s="9" t="s">
        <v>72</v>
      </c>
      <c r="E3" s="9" t="s">
        <v>71</v>
      </c>
      <c r="F3" s="9" t="s">
        <v>72</v>
      </c>
      <c r="G3" s="9" t="s">
        <v>71</v>
      </c>
      <c r="H3" s="9" t="s">
        <v>72</v>
      </c>
      <c r="I3" s="9" t="s">
        <v>71</v>
      </c>
      <c r="J3" s="9" t="s">
        <v>72</v>
      </c>
      <c r="L3" s="9" t="s">
        <v>71</v>
      </c>
      <c r="M3" s="9" t="s">
        <v>72</v>
      </c>
      <c r="O3" s="9" t="s">
        <v>71</v>
      </c>
      <c r="P3" s="9" t="s">
        <v>72</v>
      </c>
    </row>
    <row r="4" spans="1:16" x14ac:dyDescent="0.25">
      <c r="B4" s="9">
        <v>10</v>
      </c>
      <c r="C4" s="20">
        <v>0.986842</v>
      </c>
      <c r="D4" s="20">
        <v>2.2697400000000001</v>
      </c>
      <c r="E4" s="20">
        <v>3.9071099999999999</v>
      </c>
      <c r="F4" s="20">
        <v>1.10924</v>
      </c>
      <c r="G4" s="20">
        <v>0.784412</v>
      </c>
      <c r="H4" s="20">
        <v>0.72029299999999996</v>
      </c>
      <c r="I4" s="20">
        <v>0.56603800000000004</v>
      </c>
      <c r="J4" s="20">
        <v>9.4339599999999996E-2</v>
      </c>
      <c r="L4" s="4">
        <f t="shared" ref="L4:M23" si="0">AVERAGE(C4,E4,G4,I4)</f>
        <v>1.5611004999999998</v>
      </c>
      <c r="M4" s="4">
        <f t="shared" si="0"/>
        <v>1.04840315</v>
      </c>
      <c r="O4" s="21">
        <f>L4/L$24*100</f>
        <v>1.9083531375715643</v>
      </c>
      <c r="P4" s="21">
        <f>M4/M$24*100</f>
        <v>4.0404746627384656</v>
      </c>
    </row>
    <row r="5" spans="1:16" x14ac:dyDescent="0.25">
      <c r="B5" s="9">
        <v>20</v>
      </c>
      <c r="C5" s="20">
        <v>5.625</v>
      </c>
      <c r="D5" s="20">
        <v>2.5657899999999998</v>
      </c>
      <c r="E5" s="20">
        <v>7.4743500000000003</v>
      </c>
      <c r="F5" s="20">
        <v>2.8130299999999999</v>
      </c>
      <c r="G5" s="20">
        <v>4.9671099999999999</v>
      </c>
      <c r="H5" s="20">
        <v>1.56799</v>
      </c>
      <c r="I5" s="20">
        <v>13.113200000000001</v>
      </c>
      <c r="J5" s="20">
        <v>9.4339599999999996E-2</v>
      </c>
      <c r="L5" s="4">
        <f t="shared" si="0"/>
        <v>7.7949149999999996</v>
      </c>
      <c r="M5" s="4">
        <f t="shared" si="0"/>
        <v>1.7602873999999997</v>
      </c>
      <c r="O5" s="21">
        <f>L5/L$24*100+O4</f>
        <v>11.437176232147252</v>
      </c>
      <c r="P5" s="21">
        <f>M5/M$24*100+P4</f>
        <v>10.824502962193471</v>
      </c>
    </row>
    <row r="6" spans="1:16" x14ac:dyDescent="0.25">
      <c r="B6" s="9">
        <v>30</v>
      </c>
      <c r="C6" s="20">
        <v>7.3026299999999997</v>
      </c>
      <c r="D6" s="20">
        <v>4.4407899999999998</v>
      </c>
      <c r="E6" s="20">
        <v>3.4998999999999998</v>
      </c>
      <c r="F6" s="20">
        <v>2.48298</v>
      </c>
      <c r="G6" s="20">
        <v>3.6980599999999999</v>
      </c>
      <c r="H6" s="20">
        <v>1.4572400000000001</v>
      </c>
      <c r="I6" s="20">
        <v>8.3962299999999992</v>
      </c>
      <c r="J6" s="20">
        <v>1.6037699999999999</v>
      </c>
      <c r="L6" s="4">
        <f t="shared" si="0"/>
        <v>5.7242049999999995</v>
      </c>
      <c r="M6" s="4">
        <f t="shared" si="0"/>
        <v>2.4961950000000002</v>
      </c>
      <c r="O6" s="21">
        <f t="shared" ref="O6:P21" si="1">L6/L$24*100+O5</f>
        <v>18.43467868112657</v>
      </c>
      <c r="P6" s="21">
        <f t="shared" si="1"/>
        <v>20.444669260582067</v>
      </c>
    </row>
    <row r="7" spans="1:16" x14ac:dyDescent="0.25">
      <c r="B7" s="9">
        <v>40</v>
      </c>
      <c r="C7" s="20">
        <v>6.4144699999999997</v>
      </c>
      <c r="D7" s="20">
        <v>1.0855300000000001</v>
      </c>
      <c r="E7" s="20">
        <v>7.3218199999999998</v>
      </c>
      <c r="F7" s="20">
        <v>1.81351</v>
      </c>
      <c r="G7" s="20">
        <v>7.1771200000000004</v>
      </c>
      <c r="H7" s="20">
        <v>3.01274</v>
      </c>
      <c r="I7" s="20">
        <v>7.5471700000000004</v>
      </c>
      <c r="J7" s="20">
        <v>3.8679199999999998</v>
      </c>
      <c r="L7" s="4">
        <f t="shared" si="0"/>
        <v>7.1151450000000001</v>
      </c>
      <c r="M7" s="4">
        <f t="shared" si="0"/>
        <v>2.444925</v>
      </c>
      <c r="O7" s="21">
        <f t="shared" si="1"/>
        <v>27.13252310884063</v>
      </c>
      <c r="P7" s="21">
        <f t="shared" si="1"/>
        <v>29.867244454862856</v>
      </c>
    </row>
    <row r="8" spans="1:16" x14ac:dyDescent="0.25">
      <c r="B8" s="9">
        <v>50</v>
      </c>
      <c r="C8" s="20">
        <v>10.6579</v>
      </c>
      <c r="D8" s="20">
        <v>3.75</v>
      </c>
      <c r="E8" s="20">
        <v>8.0929800000000007</v>
      </c>
      <c r="F8" s="20">
        <v>2.0762100000000001</v>
      </c>
      <c r="G8" s="20">
        <v>7.1321500000000002</v>
      </c>
      <c r="H8" s="20">
        <v>2.96278</v>
      </c>
      <c r="I8" s="20">
        <v>7.9245299999999999</v>
      </c>
      <c r="J8" s="20">
        <v>3.2075499999999999</v>
      </c>
      <c r="L8" s="4">
        <f t="shared" si="0"/>
        <v>8.4518900000000006</v>
      </c>
      <c r="M8" s="4">
        <f t="shared" si="0"/>
        <v>2.9991349999999999</v>
      </c>
      <c r="O8" s="21">
        <f t="shared" si="1"/>
        <v>37.464459329416904</v>
      </c>
      <c r="P8" s="21">
        <f t="shared" si="1"/>
        <v>41.425707416016806</v>
      </c>
    </row>
    <row r="9" spans="1:16" x14ac:dyDescent="0.25">
      <c r="B9" s="9">
        <v>60</v>
      </c>
      <c r="C9" s="20">
        <v>9.6710499999999993</v>
      </c>
      <c r="D9" s="20">
        <v>5.0328900000000001</v>
      </c>
      <c r="E9" s="20">
        <v>7.4230600000000004</v>
      </c>
      <c r="F9" s="20">
        <v>2.8487100000000001</v>
      </c>
      <c r="G9" s="20">
        <v>9.0032499999999995</v>
      </c>
      <c r="H9" s="20">
        <v>2.3382499999999999</v>
      </c>
      <c r="I9" s="20">
        <v>9.7169799999999995</v>
      </c>
      <c r="J9" s="20">
        <v>1.6037699999999999</v>
      </c>
      <c r="L9" s="4">
        <f t="shared" si="0"/>
        <v>8.9535850000000003</v>
      </c>
      <c r="M9" s="4">
        <f t="shared" si="0"/>
        <v>2.9559050000000004</v>
      </c>
      <c r="O9" s="21">
        <f t="shared" si="1"/>
        <v>48.409688049325517</v>
      </c>
      <c r="P9" s="21">
        <f t="shared" si="1"/>
        <v>52.817564887984481</v>
      </c>
    </row>
    <row r="10" spans="1:16" x14ac:dyDescent="0.25">
      <c r="B10" s="9">
        <v>70</v>
      </c>
      <c r="C10" s="20">
        <v>8.1907899999999998</v>
      </c>
      <c r="D10" s="20">
        <v>1.9736800000000001</v>
      </c>
      <c r="E10" s="20">
        <v>11.837300000000001</v>
      </c>
      <c r="F10" s="20">
        <v>2.1770100000000001</v>
      </c>
      <c r="G10" s="20">
        <v>8.5052900000000005</v>
      </c>
      <c r="H10" s="20">
        <v>4.0219800000000001</v>
      </c>
      <c r="I10" s="20">
        <v>4.8113200000000003</v>
      </c>
      <c r="J10" s="20">
        <v>1.3207500000000001</v>
      </c>
      <c r="L10" s="4">
        <f t="shared" si="0"/>
        <v>8.3361750000000008</v>
      </c>
      <c r="M10" s="4">
        <f t="shared" si="0"/>
        <v>2.3733550000000001</v>
      </c>
      <c r="O10" s="21">
        <f t="shared" si="1"/>
        <v>58.600169518388938</v>
      </c>
      <c r="P10" s="21">
        <f t="shared" si="1"/>
        <v>61.964314154412811</v>
      </c>
    </row>
    <row r="11" spans="1:16" x14ac:dyDescent="0.25">
      <c r="B11" s="9">
        <v>80</v>
      </c>
      <c r="C11" s="20">
        <v>10.361800000000001</v>
      </c>
      <c r="D11" s="20">
        <v>2.8618399999999999</v>
      </c>
      <c r="E11" s="20">
        <v>5.6612900000000002</v>
      </c>
      <c r="F11" s="20">
        <v>1.6788099999999999</v>
      </c>
      <c r="G11" s="20">
        <v>7.1130000000000004</v>
      </c>
      <c r="H11" s="20">
        <v>0.766092</v>
      </c>
      <c r="I11" s="20">
        <v>3.3018900000000002</v>
      </c>
      <c r="J11" s="20">
        <v>1.50943</v>
      </c>
      <c r="L11" s="4">
        <f t="shared" si="0"/>
        <v>6.6094949999999999</v>
      </c>
      <c r="M11" s="4">
        <f t="shared" si="0"/>
        <v>1.704043</v>
      </c>
      <c r="O11" s="21">
        <f t="shared" si="1"/>
        <v>66.679886692916497</v>
      </c>
      <c r="P11" s="21">
        <f t="shared" si="1"/>
        <v>68.531580349403583</v>
      </c>
    </row>
    <row r="12" spans="1:16" x14ac:dyDescent="0.25">
      <c r="B12" s="9">
        <v>90</v>
      </c>
      <c r="C12" s="20">
        <v>6.9078900000000001</v>
      </c>
      <c r="D12" s="20">
        <v>2.5657899999999998</v>
      </c>
      <c r="E12" s="20">
        <v>5.7536199999999997</v>
      </c>
      <c r="F12" s="20">
        <v>1.17838</v>
      </c>
      <c r="G12" s="20">
        <v>3.0285600000000001</v>
      </c>
      <c r="H12" s="20">
        <v>0.78357900000000003</v>
      </c>
      <c r="I12" s="20">
        <v>3.6792500000000001</v>
      </c>
      <c r="J12" s="20">
        <v>2.16981</v>
      </c>
      <c r="L12" s="4">
        <f t="shared" si="0"/>
        <v>4.8423300000000005</v>
      </c>
      <c r="M12" s="4">
        <f t="shared" si="0"/>
        <v>1.67438975</v>
      </c>
      <c r="O12" s="21">
        <f t="shared" si="1"/>
        <v>72.599349052102795</v>
      </c>
      <c r="P12" s="21">
        <f t="shared" si="1"/>
        <v>74.984564929261055</v>
      </c>
    </row>
    <row r="13" spans="1:16" x14ac:dyDescent="0.25">
      <c r="B13" s="9">
        <v>100</v>
      </c>
      <c r="C13" s="20">
        <v>3.0592100000000002</v>
      </c>
      <c r="D13" s="20">
        <v>2.6644700000000001</v>
      </c>
      <c r="E13" s="20">
        <v>2.7113399999999999</v>
      </c>
      <c r="F13" s="20">
        <v>1.6105700000000001</v>
      </c>
      <c r="G13" s="20">
        <v>5.02956</v>
      </c>
      <c r="H13" s="20">
        <v>1.4397500000000001</v>
      </c>
      <c r="I13" s="20">
        <v>3.49057</v>
      </c>
      <c r="J13" s="20">
        <v>0.94339600000000001</v>
      </c>
      <c r="L13" s="4">
        <f t="shared" si="0"/>
        <v>3.57267</v>
      </c>
      <c r="M13" s="4">
        <f t="shared" si="0"/>
        <v>1.6645465000000002</v>
      </c>
      <c r="O13" s="21">
        <f t="shared" si="1"/>
        <v>76.96672706780889</v>
      </c>
      <c r="P13" s="21">
        <f t="shared" si="1"/>
        <v>81.399614290949827</v>
      </c>
    </row>
    <row r="14" spans="1:16" x14ac:dyDescent="0.25">
      <c r="B14" s="9">
        <v>110</v>
      </c>
      <c r="C14" s="20">
        <v>4.4407899999999998</v>
      </c>
      <c r="D14" s="20">
        <v>1.7763199999999999</v>
      </c>
      <c r="E14" s="20">
        <v>5.4311499999999997</v>
      </c>
      <c r="F14" s="20">
        <v>1.02495</v>
      </c>
      <c r="G14" s="20">
        <v>2.3549000000000002</v>
      </c>
      <c r="H14" s="20">
        <v>0.68698499999999996</v>
      </c>
      <c r="I14" s="20">
        <v>3.11321</v>
      </c>
      <c r="J14" s="20">
        <v>1.2264200000000001</v>
      </c>
      <c r="L14" s="4">
        <f t="shared" si="0"/>
        <v>3.8350124999999999</v>
      </c>
      <c r="M14" s="4">
        <f t="shared" si="0"/>
        <v>1.1786687499999999</v>
      </c>
      <c r="O14" s="21">
        <f t="shared" si="1"/>
        <v>81.654803291601766</v>
      </c>
      <c r="P14" s="21">
        <f t="shared" si="1"/>
        <v>85.942123744623842</v>
      </c>
    </row>
    <row r="15" spans="1:16" x14ac:dyDescent="0.25">
      <c r="B15" s="9">
        <v>120</v>
      </c>
      <c r="C15" s="20">
        <v>2.2697400000000001</v>
      </c>
      <c r="D15" s="20">
        <v>1.0855300000000001</v>
      </c>
      <c r="E15" s="20">
        <v>3.1520000000000001</v>
      </c>
      <c r="F15" s="20">
        <v>0.86482700000000001</v>
      </c>
      <c r="G15" s="20">
        <v>3.0094099999999999</v>
      </c>
      <c r="H15" s="20">
        <v>1.27738</v>
      </c>
      <c r="I15" s="20">
        <v>3.0188700000000002</v>
      </c>
      <c r="J15" s="20">
        <v>0</v>
      </c>
      <c r="L15" s="4">
        <f t="shared" si="0"/>
        <v>2.8625049999999996</v>
      </c>
      <c r="M15" s="4">
        <f t="shared" si="0"/>
        <v>0.80693425000000008</v>
      </c>
      <c r="O15" s="21">
        <f t="shared" si="1"/>
        <v>85.154046548563301</v>
      </c>
      <c r="P15" s="21">
        <f t="shared" si="1"/>
        <v>89.051993637346754</v>
      </c>
    </row>
    <row r="16" spans="1:16" x14ac:dyDescent="0.25">
      <c r="B16" s="9">
        <v>130</v>
      </c>
      <c r="C16" s="20">
        <v>2.0723699999999998</v>
      </c>
      <c r="D16" s="20">
        <v>0.78947400000000001</v>
      </c>
      <c r="E16" s="20">
        <v>2.65157</v>
      </c>
      <c r="F16" s="20">
        <v>0.53432800000000003</v>
      </c>
      <c r="G16" s="20">
        <v>1.4222699999999999</v>
      </c>
      <c r="H16" s="20">
        <v>0.65534199999999998</v>
      </c>
      <c r="I16" s="20">
        <v>2.9245299999999999</v>
      </c>
      <c r="J16" s="20">
        <v>0</v>
      </c>
      <c r="L16" s="4">
        <f t="shared" si="0"/>
        <v>2.2676850000000002</v>
      </c>
      <c r="M16" s="4">
        <f t="shared" si="0"/>
        <v>0.49478600000000006</v>
      </c>
      <c r="O16" s="21">
        <f t="shared" si="1"/>
        <v>87.926157495151287</v>
      </c>
      <c r="P16" s="21">
        <f t="shared" si="1"/>
        <v>90.958865336919303</v>
      </c>
    </row>
    <row r="17" spans="2:16" x14ac:dyDescent="0.25">
      <c r="B17" s="9">
        <v>140</v>
      </c>
      <c r="C17" s="20">
        <v>2.2697400000000001</v>
      </c>
      <c r="D17" s="20">
        <v>0.394737</v>
      </c>
      <c r="E17" s="20">
        <v>1.9816499999999999</v>
      </c>
      <c r="F17" s="20">
        <v>0.96696499999999996</v>
      </c>
      <c r="G17" s="20">
        <v>0.86268599999999995</v>
      </c>
      <c r="H17" s="20">
        <v>9.5761499999999999E-2</v>
      </c>
      <c r="I17" s="20">
        <v>1.2264200000000001</v>
      </c>
      <c r="J17" s="20">
        <v>0</v>
      </c>
      <c r="L17" s="4">
        <f t="shared" si="0"/>
        <v>1.585124</v>
      </c>
      <c r="M17" s="4">
        <f t="shared" si="0"/>
        <v>0.36436587500000001</v>
      </c>
      <c r="O17" s="21">
        <f t="shared" si="1"/>
        <v>89.863877942258952</v>
      </c>
      <c r="P17" s="21">
        <f t="shared" si="1"/>
        <v>92.363106716682452</v>
      </c>
    </row>
    <row r="18" spans="2:16" x14ac:dyDescent="0.25">
      <c r="B18" s="9">
        <v>150</v>
      </c>
      <c r="C18" s="20">
        <v>2.5657899999999998</v>
      </c>
      <c r="D18" s="20">
        <v>1.4802599999999999</v>
      </c>
      <c r="E18" s="20">
        <v>2.4994800000000001</v>
      </c>
      <c r="F18" s="20">
        <v>1.4825600000000001</v>
      </c>
      <c r="G18" s="20">
        <v>1.3931199999999999</v>
      </c>
      <c r="H18" s="20">
        <v>2.4831400000000001</v>
      </c>
      <c r="I18" s="20">
        <v>0.56603800000000004</v>
      </c>
      <c r="J18" s="20">
        <v>0</v>
      </c>
      <c r="L18" s="4">
        <f t="shared" si="0"/>
        <v>1.7561069999999999</v>
      </c>
      <c r="M18" s="4">
        <f t="shared" si="0"/>
        <v>1.3614899999999999</v>
      </c>
      <c r="O18" s="21">
        <f t="shared" si="1"/>
        <v>92.010615005863372</v>
      </c>
      <c r="P18" s="21">
        <f t="shared" si="1"/>
        <v>97.610196873338111</v>
      </c>
    </row>
    <row r="19" spans="2:16" x14ac:dyDescent="0.25">
      <c r="B19" s="9">
        <v>160</v>
      </c>
      <c r="C19" s="20">
        <v>0.69078899999999999</v>
      </c>
      <c r="D19" s="20">
        <v>0.493421</v>
      </c>
      <c r="E19" s="20">
        <v>1.3210999999999999</v>
      </c>
      <c r="F19" s="20">
        <v>0</v>
      </c>
      <c r="G19" s="20">
        <v>1.5946400000000001</v>
      </c>
      <c r="H19" s="20">
        <v>0.38221300000000002</v>
      </c>
      <c r="I19" s="20">
        <v>2.0754700000000001</v>
      </c>
      <c r="J19" s="20">
        <v>0</v>
      </c>
      <c r="L19" s="4">
        <f t="shared" si="0"/>
        <v>1.4204997500000001</v>
      </c>
      <c r="M19" s="4">
        <f t="shared" si="0"/>
        <v>0.21890850000000001</v>
      </c>
      <c r="O19" s="21">
        <f t="shared" si="1"/>
        <v>93.747092032699328</v>
      </c>
      <c r="P19" s="21">
        <f t="shared" si="1"/>
        <v>98.453855391254706</v>
      </c>
    </row>
    <row r="20" spans="2:16" x14ac:dyDescent="0.25">
      <c r="B20" s="9">
        <v>170</v>
      </c>
      <c r="C20" s="20">
        <v>1.7763199999999999</v>
      </c>
      <c r="D20" s="20">
        <v>0.29605300000000001</v>
      </c>
      <c r="E20" s="20">
        <v>1.16232</v>
      </c>
      <c r="F20" s="20">
        <v>0</v>
      </c>
      <c r="G20" s="20">
        <v>0.58872500000000005</v>
      </c>
      <c r="H20" s="20">
        <v>0.223166</v>
      </c>
      <c r="I20" s="20">
        <v>0.28301900000000002</v>
      </c>
      <c r="J20" s="20">
        <v>0</v>
      </c>
      <c r="L20" s="4">
        <f t="shared" si="0"/>
        <v>0.952596</v>
      </c>
      <c r="M20" s="4">
        <f t="shared" si="0"/>
        <v>0.12980475</v>
      </c>
      <c r="O20" s="21">
        <f t="shared" si="1"/>
        <v>94.911584367073772</v>
      </c>
      <c r="P20" s="21">
        <f t="shared" si="1"/>
        <v>98.95411409753396</v>
      </c>
    </row>
    <row r="21" spans="2:16" x14ac:dyDescent="0.25">
      <c r="B21" s="9">
        <v>180</v>
      </c>
      <c r="C21" s="20">
        <v>0.29605300000000001</v>
      </c>
      <c r="D21" s="20">
        <v>0.19736799999999999</v>
      </c>
      <c r="E21" s="20">
        <v>2.0173399999999999</v>
      </c>
      <c r="F21" s="20">
        <v>0</v>
      </c>
      <c r="G21" s="20">
        <v>1.18245</v>
      </c>
      <c r="H21" s="20">
        <v>0</v>
      </c>
      <c r="I21" s="20">
        <v>0.94339600000000001</v>
      </c>
      <c r="J21" s="20">
        <v>0</v>
      </c>
      <c r="L21" s="4">
        <f t="shared" si="0"/>
        <v>1.1098097499999999</v>
      </c>
      <c r="M21" s="4">
        <f t="shared" si="0"/>
        <v>4.9341999999999997E-2</v>
      </c>
      <c r="O21" s="21">
        <f t="shared" si="1"/>
        <v>96.26826122325312</v>
      </c>
      <c r="P21" s="21">
        <f t="shared" si="1"/>
        <v>99.144274820352123</v>
      </c>
    </row>
    <row r="22" spans="2:16" x14ac:dyDescent="0.25">
      <c r="B22" s="9">
        <v>190</v>
      </c>
      <c r="C22" s="20">
        <v>5.8223700000000003</v>
      </c>
      <c r="D22" s="20">
        <v>0.493421</v>
      </c>
      <c r="E22" s="20">
        <v>1.2613399999999999</v>
      </c>
      <c r="F22" s="20">
        <v>0</v>
      </c>
      <c r="G22" s="20">
        <v>0.87850799999999996</v>
      </c>
      <c r="H22" s="20">
        <v>0</v>
      </c>
      <c r="I22" s="20">
        <v>1.13208</v>
      </c>
      <c r="J22" s="20">
        <v>0</v>
      </c>
      <c r="L22" s="4">
        <f t="shared" si="0"/>
        <v>2.2735745000000001</v>
      </c>
      <c r="M22" s="4">
        <f t="shared" si="0"/>
        <v>0.12335525</v>
      </c>
      <c r="O22" s="21">
        <f t="shared" ref="O22:P23" si="2">L22/L$24*100+O21</f>
        <v>99.047571735662601</v>
      </c>
      <c r="P22" s="21">
        <f t="shared" si="2"/>
        <v>99.619677590880585</v>
      </c>
    </row>
    <row r="23" spans="2:16" x14ac:dyDescent="0.25">
      <c r="B23" s="9">
        <v>200</v>
      </c>
      <c r="C23" s="20">
        <v>1.4802599999999999</v>
      </c>
      <c r="D23" s="20">
        <v>0.394737</v>
      </c>
      <c r="E23" s="20">
        <v>8.5189299999999996E-2</v>
      </c>
      <c r="F23" s="20">
        <v>0</v>
      </c>
      <c r="G23" s="20">
        <v>0.70197399999999999</v>
      </c>
      <c r="H23" s="20">
        <v>0</v>
      </c>
      <c r="I23" s="20">
        <v>0.84905699999999995</v>
      </c>
      <c r="J23" s="20">
        <v>0</v>
      </c>
      <c r="L23" s="4">
        <f t="shared" si="0"/>
        <v>0.77912007500000002</v>
      </c>
      <c r="M23" s="4">
        <f t="shared" si="0"/>
        <v>9.8684250000000001E-2</v>
      </c>
      <c r="O23" s="1">
        <f t="shared" si="2"/>
        <v>100</v>
      </c>
      <c r="P23" s="1">
        <f t="shared" si="2"/>
        <v>99.999999999999972</v>
      </c>
    </row>
    <row r="24" spans="2:16" x14ac:dyDescent="0.25">
      <c r="B24" s="9" t="s">
        <v>83</v>
      </c>
      <c r="C24" s="20">
        <f>SUM(C4:C23)</f>
        <v>92.861803999999992</v>
      </c>
      <c r="D24" s="20">
        <f t="shared" ref="D24:J24" si="3">SUM(D4:D23)</f>
        <v>36.611840999999991</v>
      </c>
      <c r="E24" s="20">
        <f t="shared" si="3"/>
        <v>85.245909300000008</v>
      </c>
      <c r="F24" s="20">
        <f t="shared" si="3"/>
        <v>24.662079999999996</v>
      </c>
      <c r="G24" s="20">
        <f t="shared" si="3"/>
        <v>70.427194999999998</v>
      </c>
      <c r="H24" s="20">
        <f t="shared" si="3"/>
        <v>24.874681499999998</v>
      </c>
      <c r="I24" s="20">
        <f t="shared" si="3"/>
        <v>78.679268000000022</v>
      </c>
      <c r="J24" s="20">
        <f t="shared" si="3"/>
        <v>17.641495200000001</v>
      </c>
      <c r="L24" s="20">
        <f t="shared" ref="L24:M24" si="4">SUM(L4:L23)</f>
        <v>81.803544074999991</v>
      </c>
      <c r="M24" s="20">
        <f t="shared" si="4"/>
        <v>25.947524425000005</v>
      </c>
    </row>
  </sheetData>
  <mergeCells count="1">
    <mergeCell ref="L2:M2"/>
  </mergeCells>
  <phoneticPr fontId="1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1_Title page</vt:lpstr>
      <vt:lpstr>2_references</vt:lpstr>
      <vt:lpstr>3_sythesis_SW</vt:lpstr>
      <vt:lpstr>3_synthesis_FR</vt:lpstr>
      <vt:lpstr>01-Zhao</vt:lpstr>
      <vt:lpstr>02-Li</vt:lpstr>
      <vt:lpstr>03-Xue</vt:lpstr>
      <vt:lpstr>04-Li</vt:lpstr>
      <vt:lpstr>05-Cao</vt:lpstr>
      <vt:lpstr>06-Chen</vt:lpstr>
      <vt:lpstr>07-Hu</vt:lpstr>
      <vt:lpstr>08-Zhang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李洪宇</cp:lastModifiedBy>
  <dcterms:created xsi:type="dcterms:W3CDTF">2006-09-16T00:00:00Z</dcterms:created>
  <dcterms:modified xsi:type="dcterms:W3CDTF">2021-06-03T12:00:05Z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